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сходы 2022" sheetId="1" r:id="rId1"/>
  </sheets>
  <definedNames>
    <definedName name="_xlnm.Print_Area" localSheetId="0">'Расходы 2022'!$A$1:$D$715</definedName>
    <definedName name="_xlnm.Print_Titles" localSheetId="0">'Расходы 2022'!$7:$7</definedName>
    <definedName name="_Date_">#REF!</definedName>
    <definedName name="_Otchet_Period_Source__AT_ObjectName">#REF!</definedName>
    <definedName name="_Period_">#REF!</definedName>
    <definedName name="Excel_BuiltIn_Print_Area" localSheetId="0">'Расходы 2022'!#REF!</definedName>
    <definedName name="Excel_BuiltIn_Print_Titles" localSheetId="0">'Расходы 2022'!$7:$7</definedName>
  </definedNames>
  <calcPr fullCalcOnLoad="1"/>
</workbook>
</file>

<file path=xl/sharedStrings.xml><?xml version="1.0" encoding="utf-8"?>
<sst xmlns="http://schemas.openxmlformats.org/spreadsheetml/2006/main" count="1495" uniqueCount="496">
  <si>
    <t xml:space="preserve">Приложение №4  к решению Обнинского городского Собрания  "О бюджете города Обнинска на 2022 год и плановый период 2023 и 2024 годов" </t>
  </si>
  <si>
    <t xml:space="preserve">от _____________  № ____________ </t>
  </si>
  <si>
    <t xml:space="preserve">Распределение бюджетных ассигнований бюджета города Обнинска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2022 год </t>
  </si>
  <si>
    <t>(рублей)</t>
  </si>
  <si>
    <t>Наименование</t>
  </si>
  <si>
    <t>Целевая статья</t>
  </si>
  <si>
    <t>Группы и подгруп-пы видов расходов</t>
  </si>
  <si>
    <t>Измененные бюджетные ассигнования на 2022 год</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</si>
  <si>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</si>
  <si>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</si>
  <si>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</si>
  <si>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</si>
  <si>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</si>
  <si>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</si>
  <si>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</si>
  <si>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</si>
  <si>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</si>
  <si>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</si>
  <si>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</si>
  <si>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</si>
  <si>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</si>
  <si>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</si>
  <si>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</si>
  <si>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</si>
  <si>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</si>
  <si>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</si>
  <si>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</si>
  <si>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</si>
  <si>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</si>
  <si>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</si>
  <si>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Социальные выплаты гражданам, кроме публичных нормативных социальных выплат</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</si>
  <si>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</si>
  <si>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</si>
  <si>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</si>
  <si>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</si>
  <si>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</si>
  <si>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</si>
  <si>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</si>
  <si>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</si>
  <si>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</si>
  <si>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</si>
  <si>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</si>
  <si>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</si>
  <si>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</si>
  <si>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</si>
  <si>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</si>
  <si>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</si>
  <si>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</si>
  <si>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</si>
  <si>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</si>
  <si>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</si>
  <si>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</si>
  <si>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</si>
  <si>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</si>
  <si>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</si>
  <si>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</si>
  <si>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</si>
  <si>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</si>
  <si>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</si>
  <si>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</si>
  <si>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</si>
  <si>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</si>
  <si>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</si>
  <si>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</si>
  <si>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</si>
  <si>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</si>
  <si>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Методическое сопровождение совершенствования образовательного процесса в образовательных учреждениях</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</si>
  <si>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</si>
  <si>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</si>
  <si>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</si>
  <si>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</si>
  <si>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</si>
  <si>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</si>
  <si>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</si>
  <si>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</si>
  <si>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</si>
  <si>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</si>
  <si>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</si>
  <si>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</si>
  <si>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</si>
  <si>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</si>
  <si>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</si>
  <si>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</si>
  <si>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</si>
  <si>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</si>
  <si>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</si>
  <si>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</si>
  <si>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</si>
  <si>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</si>
  <si>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</si>
  <si>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</si>
  <si>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</si>
  <si>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</si>
  <si>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</si>
  <si>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</si>
  <si>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</si>
  <si>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</si>
  <si>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</si>
  <si>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</si>
  <si>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</si>
  <si>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</si>
  <si>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</si>
  <si>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</si>
  <si>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</si>
  <si>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</si>
  <si>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</si>
  <si>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</si>
  <si>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</si>
  <si>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</si>
  <si>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</si>
  <si>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</si>
  <si>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</si>
  <si>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</si>
  <si>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Реконструкция учреждений культуры</t>
  </si>
  <si>
    <t>02 1 09 10000</t>
  </si>
  <si>
    <t>Капитальные вложения в объекты государственной (муниципальной) собственности</t>
  </si>
  <si>
    <t>Бюджетные инвестиции</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</si>
  <si>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</si>
  <si>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</si>
  <si>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</si>
  <si>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</si>
  <si>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</si>
  <si>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</si>
  <si>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</si>
  <si>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</si>
  <si>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Создание виртуальных концертных залов (в рамках федерального проекта "Цифровизация услуг и формирование информационного пространства в сфере культуры" национального проекта "Культура") </t>
  </si>
  <si>
    <t>02 2 A3 54530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</si>
  <si>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</si>
  <si>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</si>
  <si>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</si>
  <si>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</si>
  <si>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</si>
  <si>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</si>
  <si>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</si>
  <si>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</si>
  <si>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</si>
  <si>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</si>
  <si>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</si>
  <si>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</si>
  <si>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</si>
  <si>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</si>
  <si>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</si>
  <si>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</si>
  <si>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</si>
  <si>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</si>
  <si>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</si>
  <si>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</si>
  <si>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</si>
  <si>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</si>
  <si>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</si>
  <si>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</si>
  <si>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</si>
  <si>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</si>
  <si>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</si>
  <si>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</si>
  <si>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</si>
  <si>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</si>
  <si>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</si>
  <si>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</si>
  <si>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</si>
  <si>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</si>
  <si>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Выплата компенсации работникам муниципальных физкультурно-спортивных организаций за наем (поднаем) жилых помещений</t>
  </si>
  <si>
    <t>04 0 13 10000</t>
  </si>
  <si>
    <t>Приобретение спортивного оборудования и инвентаря для приведения организаций спортивной подготовки в нормативное состояние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</si>
  <si>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 0 P5 52290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</si>
  <si>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</si>
  <si>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</si>
  <si>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</si>
  <si>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</si>
  <si>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</si>
  <si>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</si>
  <si>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Публичные нормативные социальные выплаты гражданам</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</si>
  <si>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</si>
  <si>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</si>
  <si>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</si>
  <si>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</si>
  <si>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</si>
  <si>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</si>
  <si>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</si>
  <si>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</si>
  <si>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</si>
  <si>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</si>
  <si>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</si>
  <si>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</si>
  <si>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</si>
  <si>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</si>
  <si>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</si>
  <si>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</si>
  <si>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</si>
  <si>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</si>
  <si>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</si>
  <si>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</si>
  <si>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</si>
  <si>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</si>
  <si>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</si>
  <si>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</si>
  <si>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</si>
  <si>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</si>
  <si>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</si>
  <si>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</si>
  <si>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</si>
  <si>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</si>
  <si>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Компенсация отдельным категориям граждан оплаты взноса на капитальный ремонт общего имущества в многоквартирном доме</t>
  </si>
  <si>
    <t>05 1 22 R4620</t>
  </si>
  <si>
    <t>Осуществление ежемесячных выплат на детей в возрасте от трех до семи лет включительно</t>
  </si>
  <si>
    <t>05 1 24 R3020</t>
  </si>
  <si>
    <t>Оказание государственной социальной помощи на основании социального контракта отдельным категориям граждан</t>
  </si>
  <si>
    <t>05 1 25 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</si>
  <si>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</si>
  <si>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</si>
  <si>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</si>
  <si>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</si>
  <si>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</si>
  <si>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</si>
  <si>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</si>
  <si>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</si>
  <si>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</si>
  <si>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</si>
  <si>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</si>
  <si>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</si>
  <si>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</si>
  <si>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</si>
  <si>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</si>
  <si>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</si>
  <si>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</si>
  <si>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</si>
  <si>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</si>
  <si>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</si>
  <si>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</si>
  <si>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</si>
  <si>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</si>
  <si>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</si>
  <si>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</si>
  <si>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</si>
  <si>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</si>
  <si>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</si>
  <si>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</si>
  <si>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</si>
  <si>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</si>
  <si>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</si>
  <si>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</si>
  <si>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</si>
  <si>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</si>
  <si>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</si>
  <si>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</si>
  <si>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</si>
  <si>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</si>
  <si>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</si>
  <si>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</si>
  <si>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</si>
  <si>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</si>
  <si>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</si>
  <si>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</si>
  <si>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</si>
  <si>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</si>
  <si>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</si>
  <si>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</si>
  <si>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</si>
  <si>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Реконструкция участка автомобильной дороги ул. Красных Зорь на участке от ООО "Марк-4" до ул. Северная</t>
  </si>
  <si>
    <t>06 0 12 10000</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</si>
  <si>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</si>
  <si>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L5000</t>
  </si>
  <si>
    <t>Муниципальная программа "Содержание и обслуживание жилищного фонда муниципального образования "Город Обнинск"</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</si>
  <si>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</si>
  <si>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</si>
  <si>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</si>
  <si>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</si>
  <si>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</si>
  <si>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Закупка товаров, работ и услуг для государственных (муниципальных) нужд</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</si>
  <si>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</si>
  <si>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</si>
  <si>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</si>
  <si>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</si>
  <si>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</si>
  <si>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</si>
  <si>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</si>
  <si>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</si>
  <si>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</si>
  <si>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</si>
  <si>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</si>
  <si>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</si>
  <si>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</si>
  <si>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</si>
  <si>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</si>
  <si>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</si>
  <si>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</si>
  <si>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</si>
  <si>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</si>
  <si>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</si>
  <si>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</si>
  <si>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</si>
  <si>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</si>
  <si>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</si>
  <si>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</si>
  <si>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</si>
  <si>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</si>
  <si>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</si>
  <si>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</si>
  <si>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</si>
  <si>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</si>
  <si>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</si>
  <si>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</si>
  <si>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</si>
  <si>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</si>
  <si>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</si>
  <si>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</si>
  <si>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</si>
  <si>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</si>
  <si>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Подпрограмма "Организация похоронного дела"</t>
  </si>
  <si>
    <t>09 5 00 00000</t>
  </si>
  <si>
    <t>Обеспечение деятельности МКУ "БРУ"</t>
  </si>
  <si>
    <t>09 5 01 10000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</si>
  <si>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</si>
  <si>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</si>
  <si>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</si>
  <si>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</si>
  <si>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</si>
  <si>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</si>
  <si>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Выполнение мероприятий в связи с выводом из эксплуатации ТЭЦ ФЭИ и реконструкция тепловых сетей</t>
  </si>
  <si>
    <t>10 0 10 10000</t>
  </si>
  <si>
    <t xml:space="preserve">Проектирование и строительство станций очистки воды для скважин Вашутинского и Добринского водозаборов </t>
  </si>
  <si>
    <t>10 0 14 10000</t>
  </si>
  <si>
    <t xml:space="preserve">Проектирование и строительство очистных сооружений ливневых стоков базы по ул. Лесная, 15а </t>
  </si>
  <si>
    <t>10 0 15 10000</t>
  </si>
  <si>
    <t>Осуществление функций МБУ "Управляющая компания систем коммунальной инфраструктуры"</t>
  </si>
  <si>
    <t>10 0 16 10000</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</si>
  <si>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</si>
  <si>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</si>
  <si>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</si>
  <si>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</si>
  <si>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</si>
  <si>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</si>
  <si>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</si>
  <si>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</si>
  <si>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</si>
  <si>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</si>
  <si>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</si>
  <si>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</si>
  <si>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</si>
  <si>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</si>
  <si>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</si>
  <si>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</si>
  <si>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</si>
  <si>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</si>
  <si>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</si>
  <si>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</si>
  <si>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</si>
  <si>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</si>
  <si>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</si>
  <si>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</si>
  <si>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</si>
  <si>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</si>
  <si>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</si>
  <si>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</si>
  <si>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</si>
  <si>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</si>
  <si>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</si>
  <si>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</si>
  <si>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</si>
  <si>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</si>
  <si>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</si>
  <si>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</si>
  <si>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</si>
  <si>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</si>
  <si>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</si>
  <si>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</si>
  <si>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</si>
  <si>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</si>
  <si>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</si>
  <si>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</si>
  <si>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</si>
  <si>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</si>
  <si>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</si>
  <si>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</si>
  <si>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</si>
  <si>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</si>
  <si>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</si>
  <si>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</si>
  <si>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</si>
  <si>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</si>
  <si>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</si>
  <si>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</si>
  <si>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</si>
  <si>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</si>
  <si>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</si>
  <si>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</si>
  <si>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</si>
  <si>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</si>
  <si>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</si>
  <si>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</si>
  <si>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Муниципальная программа "Развитие туризма в муниципальном образовании "Город Обнинск"</t>
  </si>
  <si>
    <t>16 0 00 00000</t>
  </si>
  <si>
    <t>Подготовка и  продвижение информации для формирования и укрепления имиджа муниципального образования «Город Обнинск» как территории, благоприятной и привлекательной для развития туризма.</t>
  </si>
  <si>
    <t>16 0 01 10000</t>
  </si>
  <si>
    <t>Создание условий для доступа туристов (экскурсантов) к туристским объектам, мероприятиям и туристической информации, находящимся на территории муниципального образования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</si>
  <si>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</si>
  <si>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</si>
  <si>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</si>
  <si>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 в том числе научного, промышленного и медицинского туризма</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</si>
  <si>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</si>
  <si>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</si>
  <si>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</si>
  <si>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</si>
  <si>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</si>
  <si>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</si>
  <si>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</si>
  <si>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</si>
  <si>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</si>
  <si>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</si>
  <si>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</si>
  <si>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</si>
  <si>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</si>
  <si>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</si>
  <si>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</si>
  <si>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</si>
  <si>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</si>
  <si>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</si>
  <si>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</si>
  <si>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</si>
  <si>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</si>
  <si>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</si>
  <si>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</si>
  <si>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</si>
  <si>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</si>
  <si>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</si>
  <si>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</si>
  <si>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</si>
  <si>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</si>
  <si>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</si>
  <si>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</si>
  <si>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</si>
  <si>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</si>
  <si>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</si>
  <si>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</si>
  <si>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</si>
  <si>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</si>
  <si>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</si>
  <si>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</si>
  <si>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</si>
  <si>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</si>
  <si>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</si>
  <si>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</si>
  <si>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</si>
  <si>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</si>
  <si>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</si>
  <si>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</si>
  <si>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</si>
  <si>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</si>
  <si>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</si>
  <si>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 xml:space="preserve">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 </t>
  </si>
  <si>
    <t>70 3 00 13010</t>
  </si>
  <si>
    <t>Проведение выборов в представительные органы муниципального образования</t>
  </si>
  <si>
    <t>70 3 00 13012</t>
  </si>
  <si>
    <t>Специальные расходы</t>
  </si>
  <si>
    <t>880</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</si>
  <si>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</si>
  <si>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</si>
  <si>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</si>
  <si>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</si>
  <si>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</si>
  <si>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</si>
  <si>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600</t>
  </si>
  <si>
    <t>610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</si>
  <si>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</si>
  <si>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</si>
  <si>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</si>
  <si>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</si>
  <si>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Повышение уровня привлекательности профессиональной деятельности в сфере архитектуры и градостроительства</t>
  </si>
  <si>
    <t>70 4 00 S6233</t>
  </si>
  <si>
    <t>Реализация инфраструктурного проекта</t>
  </si>
  <si>
    <t>70 4 00 S8110</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</si>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</sst>
</file>

<file path=xl/styles.xml><?xml version="1.0" encoding="utf-8"?>
<styleSheet xmlns="http://schemas.openxmlformats.org/spreadsheetml/2006/main">
  <numFmts count="4">
    <numFmt numFmtId="164" formatCode="General"/>
    <numFmt numFmtId="165" formatCode="@"/>
    <numFmt numFmtId="166" formatCode="#,##0.00"/>
    <numFmt numFmtId="167" formatCode="0.00%"/>
  </numFmts>
  <fonts count="50">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b/>
      <sz val="16"/>
      <name val="Times New Roman"/>
      <family val="1"/>
    </font>
    <font>
      <sz val="11"/>
      <name val="Times New Roman"/>
      <family val="1"/>
    </font>
    <font>
      <sz val="12"/>
      <name val="Times New Roman"/>
      <family val="1"/>
    </font>
    <font>
      <sz val="12"/>
      <color indexed="8"/>
      <name val="Times New Roman"/>
      <family val="0"/>
    </font>
    <font>
      <b/>
      <sz val="11"/>
      <name val="Times New Roman"/>
      <family val="1"/>
    </font>
    <font>
      <b/>
      <sz val="10"/>
      <name val="Arial Cyr"/>
      <family val="0"/>
    </font>
    <font>
      <b/>
      <sz val="12"/>
      <name val="Times New Roman"/>
      <family val="1"/>
    </font>
    <font>
      <b/>
      <sz val="12.5"/>
      <name val="Arial Cyr"/>
      <family val="0"/>
    </font>
    <font>
      <b/>
      <i/>
      <sz val="10"/>
      <name val="Arial Cyr"/>
      <family val="0"/>
    </font>
    <font>
      <sz val="10"/>
      <name val="Times New Roman"/>
      <family val="1"/>
    </font>
    <font>
      <i/>
      <sz val="10"/>
      <name val="Arial Cyr"/>
      <family val="0"/>
    </font>
    <font>
      <b/>
      <sz val="12"/>
      <color indexed="8"/>
      <name val="Times New Roman"/>
      <family val="1"/>
    </font>
    <font>
      <b/>
      <i/>
      <sz val="12"/>
      <name val="Times New Roman"/>
      <family val="1"/>
    </font>
    <font>
      <sz val="12.5"/>
      <name val="Arial Cyr"/>
      <family val="0"/>
    </font>
    <font>
      <b/>
      <sz val="10"/>
      <name val="Times New Roman"/>
      <family val="1"/>
    </font>
    <font>
      <b/>
      <sz val="12.5"/>
      <name val="Times New Roman"/>
      <family val="1"/>
    </font>
    <font>
      <sz val="12.5"/>
      <name val="Times New Roman"/>
      <family val="1"/>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s>
  <cellStyleXfs count="14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3" fillId="14"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9" borderId="0" applyNumberFormat="0" applyBorder="0" applyAlignment="0" applyProtection="0"/>
    <xf numFmtId="164" fontId="3" fillId="20" borderId="0" applyNumberFormat="0" applyBorder="0" applyAlignment="0" applyProtection="0"/>
    <xf numFmtId="164" fontId="3" fillId="18"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4" fillId="6" borderId="0" applyNumberFormat="0" applyBorder="0" applyAlignment="0" applyProtection="0"/>
    <xf numFmtId="164" fontId="5" fillId="0" borderId="0">
      <alignment/>
      <protection/>
    </xf>
    <xf numFmtId="164" fontId="6" fillId="22" borderId="1" applyNumberFormat="0" applyAlignment="0" applyProtection="0"/>
    <xf numFmtId="164" fontId="7" fillId="23" borderId="2" applyNumberFormat="0" applyAlignment="0" applyProtection="0"/>
    <xf numFmtId="164" fontId="5" fillId="0" borderId="0">
      <alignment/>
      <protection/>
    </xf>
    <xf numFmtId="164" fontId="8" fillId="0" borderId="0" applyNumberFormat="0" applyFill="0" applyBorder="0" applyAlignment="0" applyProtection="0"/>
    <xf numFmtId="164" fontId="9" fillId="7"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3" borderId="1" applyNumberFormat="0" applyAlignment="0" applyProtection="0"/>
    <xf numFmtId="164" fontId="14" fillId="0" borderId="6" applyNumberFormat="0" applyFill="0" applyAlignment="0" applyProtection="0"/>
    <xf numFmtId="164" fontId="15" fillId="11" borderId="0" applyNumberFormat="0" applyBorder="0" applyAlignment="0" applyProtection="0"/>
    <xf numFmtId="164" fontId="0" fillId="4" borderId="7" applyNumberFormat="0" applyAlignment="0" applyProtection="0"/>
    <xf numFmtId="164" fontId="16" fillId="22" borderId="8" applyNumberFormat="0" applyAlignment="0" applyProtection="0"/>
    <xf numFmtId="164" fontId="17" fillId="0" borderId="0">
      <alignment/>
      <protection/>
    </xf>
    <xf numFmtId="164" fontId="17" fillId="0" borderId="0">
      <alignment/>
      <protection/>
    </xf>
    <xf numFmtId="164" fontId="18" fillId="0" borderId="0" applyNumberFormat="0" applyFill="0" applyBorder="0" applyAlignment="0" applyProtection="0"/>
    <xf numFmtId="164" fontId="19" fillId="0" borderId="9" applyNumberFormat="0" applyFill="0" applyAlignment="0" applyProtection="0"/>
    <xf numFmtId="164" fontId="5" fillId="0" borderId="0">
      <alignment/>
      <protection/>
    </xf>
    <xf numFmtId="164" fontId="20" fillId="0" borderId="0" applyNumberFormat="0" applyFill="0" applyBorder="0" applyAlignment="0" applyProtection="0"/>
    <xf numFmtId="164" fontId="17" fillId="24" borderId="0">
      <alignment/>
      <protection/>
    </xf>
    <xf numFmtId="164" fontId="17" fillId="0" borderId="0">
      <alignment wrapText="1"/>
      <protection/>
    </xf>
    <xf numFmtId="164" fontId="17" fillId="0" borderId="0">
      <alignment/>
      <protection/>
    </xf>
    <xf numFmtId="164" fontId="21" fillId="0" borderId="0">
      <alignment horizontal="center" wrapText="1"/>
      <protection/>
    </xf>
    <xf numFmtId="164" fontId="21" fillId="0" borderId="0">
      <alignment horizontal="center"/>
      <protection/>
    </xf>
    <xf numFmtId="164" fontId="17" fillId="0" borderId="0">
      <alignment horizontal="right"/>
      <protection/>
    </xf>
    <xf numFmtId="164" fontId="17" fillId="24" borderId="10">
      <alignment/>
      <protection/>
    </xf>
    <xf numFmtId="164" fontId="17" fillId="0" borderId="11">
      <alignment horizontal="center" vertical="center" wrapText="1"/>
      <protection/>
    </xf>
    <xf numFmtId="164" fontId="17" fillId="24" borderId="12">
      <alignment/>
      <protection/>
    </xf>
    <xf numFmtId="165" fontId="17" fillId="0" borderId="11">
      <alignment horizontal="left" vertical="top" wrapText="1" indent="2"/>
      <protection/>
    </xf>
    <xf numFmtId="165" fontId="17" fillId="0" borderId="11">
      <alignment horizontal="center" vertical="top" shrinkToFit="1"/>
      <protection/>
    </xf>
    <xf numFmtId="164" fontId="22" fillId="0" borderId="13">
      <alignment horizontal="left" wrapText="1"/>
      <protection/>
    </xf>
    <xf numFmtId="164" fontId="23" fillId="0" borderId="14">
      <alignment horizontal="left" wrapText="1" indent="2"/>
      <protection/>
    </xf>
    <xf numFmtId="164" fontId="22" fillId="0" borderId="15">
      <alignment horizontal="left" wrapText="1" indent="2"/>
      <protection/>
    </xf>
    <xf numFmtId="164" fontId="24" fillId="0" borderId="11">
      <alignment horizontal="left"/>
      <protection/>
    </xf>
    <xf numFmtId="166" fontId="24" fillId="4" borderId="11">
      <alignment horizontal="right" vertical="top" shrinkToFit="1"/>
      <protection/>
    </xf>
    <xf numFmtId="167" fontId="24" fillId="4" borderId="11">
      <alignment horizontal="right" vertical="top" shrinkToFit="1"/>
      <protection/>
    </xf>
    <xf numFmtId="164" fontId="17" fillId="24" borderId="16">
      <alignment/>
      <protection/>
    </xf>
    <xf numFmtId="164" fontId="17" fillId="0" borderId="0">
      <alignment horizontal="left" wrapText="1"/>
      <protection/>
    </xf>
    <xf numFmtId="164" fontId="24" fillId="0" borderId="11">
      <alignment vertical="top" wrapText="1"/>
      <protection/>
    </xf>
    <xf numFmtId="166" fontId="24" fillId="5" borderId="11">
      <alignment horizontal="right" vertical="top" shrinkToFit="1"/>
      <protection/>
    </xf>
    <xf numFmtId="165" fontId="22" fillId="0" borderId="17">
      <alignment horizontal="center" wrapText="1"/>
      <protection/>
    </xf>
    <xf numFmtId="165" fontId="22" fillId="0" borderId="18">
      <alignment horizontal="center" wrapText="1"/>
      <protection/>
    </xf>
    <xf numFmtId="165" fontId="22" fillId="0" borderId="19">
      <alignment horizontal="center"/>
      <protection/>
    </xf>
    <xf numFmtId="164" fontId="17" fillId="24" borderId="16">
      <alignment horizontal="center"/>
      <protection/>
    </xf>
    <xf numFmtId="164" fontId="17" fillId="24" borderId="16">
      <alignment horizontal="left"/>
      <protection/>
    </xf>
    <xf numFmtId="165" fontId="22" fillId="0" borderId="20">
      <alignment horizontal="center"/>
      <protection/>
    </xf>
    <xf numFmtId="165" fontId="22" fillId="0" borderId="21">
      <alignment horizontal="center"/>
      <protection/>
    </xf>
    <xf numFmtId="165" fontId="22" fillId="0" borderId="11">
      <alignment horizontal="center"/>
      <protection/>
    </xf>
    <xf numFmtId="165" fontId="23" fillId="0" borderId="11">
      <alignment horizontal="center"/>
      <protection/>
    </xf>
    <xf numFmtId="166" fontId="23" fillId="0" borderId="11">
      <alignment horizontal="right"/>
      <protection/>
    </xf>
    <xf numFmtId="164" fontId="24" fillId="0" borderId="11">
      <alignment vertical="top" wrapText="1"/>
      <protection/>
    </xf>
    <xf numFmtId="164" fontId="3" fillId="25" borderId="0" applyNumberFormat="0" applyBorder="0" applyAlignment="0" applyProtection="0"/>
    <xf numFmtId="164" fontId="3" fillId="26" borderId="0" applyNumberFormat="0" applyBorder="0" applyAlignment="0" applyProtection="0"/>
    <xf numFmtId="164" fontId="3" fillId="27"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13" fillId="3" borderId="1" applyNumberFormat="0" applyAlignment="0" applyProtection="0"/>
    <xf numFmtId="164" fontId="16" fillId="24" borderId="8" applyNumberFormat="0" applyAlignment="0" applyProtection="0"/>
    <xf numFmtId="164" fontId="25" fillId="24" borderId="1" applyNumberFormat="0" applyAlignment="0" applyProtection="0"/>
    <xf numFmtId="164" fontId="26" fillId="0" borderId="22" applyNumberFormat="0" applyFill="0" applyAlignment="0" applyProtection="0"/>
    <xf numFmtId="164" fontId="27" fillId="0" borderId="23" applyNumberFormat="0" applyFill="0" applyAlignment="0" applyProtection="0"/>
    <xf numFmtId="164" fontId="28" fillId="0" borderId="24" applyNumberFormat="0" applyFill="0" applyAlignment="0" applyProtection="0"/>
    <xf numFmtId="164" fontId="28" fillId="0" borderId="0" applyNumberFormat="0" applyFill="0" applyBorder="0" applyAlignment="0" applyProtection="0"/>
    <xf numFmtId="164" fontId="19" fillId="0" borderId="25" applyNumberFormat="0" applyFill="0" applyAlignment="0" applyProtection="0"/>
    <xf numFmtId="164" fontId="7" fillId="23" borderId="2" applyNumberFormat="0" applyAlignment="0" applyProtection="0"/>
    <xf numFmtId="164" fontId="29" fillId="0" borderId="0" applyNumberFormat="0" applyFill="0" applyBorder="0" applyAlignment="0" applyProtection="0"/>
    <xf numFmtId="164" fontId="15" fillId="11" borderId="0" applyNumberFormat="0" applyBorder="0" applyAlignment="0" applyProtection="0"/>
    <xf numFmtId="164" fontId="0" fillId="22" borderId="0">
      <alignment/>
      <protection/>
    </xf>
    <xf numFmtId="164" fontId="1" fillId="22" borderId="0">
      <alignment/>
      <protection/>
    </xf>
    <xf numFmtId="164" fontId="30" fillId="6" borderId="0" applyNumberFormat="0" applyBorder="0" applyAlignment="0" applyProtection="0"/>
    <xf numFmtId="164" fontId="8" fillId="0" borderId="0" applyNumberFormat="0" applyFill="0" applyBorder="0" applyAlignment="0" applyProtection="0"/>
    <xf numFmtId="164" fontId="0" fillId="4" borderId="7" applyNumberFormat="0" applyAlignment="0" applyProtection="0"/>
    <xf numFmtId="164" fontId="31" fillId="0" borderId="6" applyNumberFormat="0" applyFill="0" applyAlignment="0" applyProtection="0"/>
    <xf numFmtId="164" fontId="20" fillId="0" borderId="0" applyNumberFormat="0" applyFill="0" applyBorder="0" applyAlignment="0" applyProtection="0"/>
    <xf numFmtId="164" fontId="9" fillId="7" borderId="0" applyNumberFormat="0" applyBorder="0" applyAlignment="0" applyProtection="0"/>
  </cellStyleXfs>
  <cellXfs count="65">
    <xf numFmtId="164" fontId="0" fillId="0" borderId="0" xfId="0" applyAlignment="1">
      <alignment/>
    </xf>
    <xf numFmtId="164" fontId="32" fillId="0" borderId="0" xfId="0" applyFont="1" applyFill="1" applyAlignment="1">
      <alignment horizontal="left"/>
    </xf>
    <xf numFmtId="164" fontId="32" fillId="0" borderId="0" xfId="0" applyFont="1" applyFill="1" applyAlignment="1">
      <alignment horizontal="center"/>
    </xf>
    <xf numFmtId="164" fontId="0" fillId="0" borderId="0" xfId="0" applyFill="1" applyAlignment="1">
      <alignment horizontal="left"/>
    </xf>
    <xf numFmtId="164" fontId="33" fillId="0" borderId="0" xfId="0" applyFont="1" applyFill="1" applyBorder="1" applyAlignment="1">
      <alignment horizontal="center" wrapText="1"/>
    </xf>
    <xf numFmtId="164" fontId="34" fillId="0" borderId="0" xfId="0" applyFont="1" applyFill="1" applyBorder="1" applyAlignment="1">
      <alignment horizontal="left" wrapText="1"/>
    </xf>
    <xf numFmtId="164" fontId="34" fillId="0" borderId="0" xfId="0" applyFont="1" applyFill="1" applyBorder="1" applyAlignment="1">
      <alignment horizontal="left" vertical="center" wrapText="1"/>
    </xf>
    <xf numFmtId="164" fontId="33" fillId="0" borderId="0" xfId="0" applyFont="1" applyFill="1" applyBorder="1" applyAlignment="1">
      <alignment horizontal="center" vertical="center" wrapText="1"/>
    </xf>
    <xf numFmtId="164" fontId="35" fillId="0" borderId="0" xfId="0" applyFont="1" applyFill="1" applyAlignment="1">
      <alignment/>
    </xf>
    <xf numFmtId="164" fontId="36" fillId="0" borderId="0" xfId="0" applyFont="1" applyFill="1" applyAlignment="1">
      <alignment horizontal="right"/>
    </xf>
    <xf numFmtId="165" fontId="37" fillId="0" borderId="11" xfId="0" applyNumberFormat="1" applyFont="1" applyFill="1" applyBorder="1" applyAlignment="1">
      <alignment horizontal="center" vertical="center" wrapText="1"/>
    </xf>
    <xf numFmtId="164" fontId="37" fillId="0" borderId="11" xfId="0" applyFont="1" applyFill="1" applyBorder="1" applyAlignment="1">
      <alignment horizontal="center" vertical="center" wrapText="1"/>
    </xf>
    <xf numFmtId="164" fontId="38" fillId="0" borderId="0" xfId="0" applyFont="1" applyFill="1" applyAlignment="1">
      <alignment horizontal="left"/>
    </xf>
    <xf numFmtId="164" fontId="39" fillId="0" borderId="11" xfId="0" applyFont="1" applyFill="1" applyBorder="1" applyAlignment="1">
      <alignment horizontal="left" wrapText="1"/>
    </xf>
    <xf numFmtId="164" fontId="39" fillId="0" borderId="11" xfId="0" applyFont="1" applyFill="1" applyBorder="1" applyAlignment="1">
      <alignment horizontal="center" wrapText="1"/>
    </xf>
    <xf numFmtId="166" fontId="39" fillId="0" borderId="11" xfId="0" applyNumberFormat="1" applyFont="1" applyFill="1" applyBorder="1" applyAlignment="1">
      <alignment wrapText="1"/>
    </xf>
    <xf numFmtId="164" fontId="40" fillId="0" borderId="0" xfId="0" applyFont="1" applyFill="1" applyAlignment="1">
      <alignment horizontal="left"/>
    </xf>
    <xf numFmtId="164" fontId="35" fillId="0" borderId="11" xfId="0" applyFont="1" applyFill="1" applyBorder="1" applyAlignment="1">
      <alignment wrapText="1"/>
    </xf>
    <xf numFmtId="164" fontId="35" fillId="0" borderId="11" xfId="0" applyFont="1" applyFill="1" applyBorder="1" applyAlignment="1">
      <alignment horizontal="center" wrapText="1"/>
    </xf>
    <xf numFmtId="166" fontId="35" fillId="0" borderId="11" xfId="0" applyNumberFormat="1" applyFont="1" applyFill="1" applyBorder="1" applyAlignment="1">
      <alignment wrapText="1"/>
    </xf>
    <xf numFmtId="164" fontId="0" fillId="0" borderId="0" xfId="0" applyFont="1" applyFill="1" applyAlignment="1">
      <alignment horizontal="left"/>
    </xf>
    <xf numFmtId="164" fontId="35" fillId="0" borderId="11" xfId="0" applyFont="1" applyFill="1" applyBorder="1" applyAlignment="1">
      <alignment horizontal="left" wrapText="1"/>
    </xf>
    <xf numFmtId="166" fontId="35" fillId="0" borderId="11" xfId="0" applyNumberFormat="1" applyFont="1" applyFill="1" applyBorder="1" applyAlignment="1">
      <alignment horizontal="right" wrapText="1"/>
    </xf>
    <xf numFmtId="164" fontId="35" fillId="0" borderId="11" xfId="0" applyNumberFormat="1" applyFont="1" applyFill="1" applyBorder="1" applyAlignment="1">
      <alignment horizontal="left" wrapText="1"/>
    </xf>
    <xf numFmtId="164" fontId="36" fillId="0" borderId="11" xfId="0" applyFont="1" applyFill="1" applyBorder="1" applyAlignment="1">
      <alignment horizontal="left" wrapText="1"/>
    </xf>
    <xf numFmtId="165" fontId="35" fillId="0" borderId="11" xfId="0" applyNumberFormat="1" applyFont="1" applyFill="1" applyBorder="1" applyAlignment="1">
      <alignment horizontal="left" wrapText="1"/>
    </xf>
    <xf numFmtId="165" fontId="35" fillId="0" borderId="11" xfId="0" applyNumberFormat="1" applyFont="1" applyFill="1" applyBorder="1" applyAlignment="1">
      <alignment horizontal="center" wrapText="1"/>
    </xf>
    <xf numFmtId="164" fontId="41" fillId="0" borderId="0" xfId="0" applyFont="1" applyFill="1" applyAlignment="1">
      <alignment horizontal="left"/>
    </xf>
    <xf numFmtId="166" fontId="36" fillId="0" borderId="11" xfId="104" applyNumberFormat="1" applyFont="1" applyFill="1" applyBorder="1" applyProtection="1">
      <alignment horizontal="right" vertical="top" shrinkToFit="1"/>
      <protection locked="0"/>
    </xf>
    <xf numFmtId="164" fontId="0" fillId="0" borderId="0" xfId="0" applyFill="1" applyAlignment="1">
      <alignment/>
    </xf>
    <xf numFmtId="164" fontId="36" fillId="0" borderId="11" xfId="115" applyNumberFormat="1" applyFont="1" applyFill="1" applyProtection="1">
      <alignment vertical="top" wrapText="1"/>
      <protection/>
    </xf>
    <xf numFmtId="164" fontId="0" fillId="22" borderId="0" xfId="0" applyFill="1" applyAlignment="1">
      <alignment horizontal="left"/>
    </xf>
    <xf numFmtId="164" fontId="36" fillId="0" borderId="11" xfId="133" applyFont="1" applyFill="1" applyBorder="1" applyAlignment="1">
      <alignment vertical="top" wrapText="1"/>
      <protection/>
    </xf>
    <xf numFmtId="164" fontId="35" fillId="0" borderId="11" xfId="0" applyFont="1" applyFill="1" applyBorder="1" applyAlignment="1">
      <alignment horizontal="justify" wrapText="1"/>
    </xf>
    <xf numFmtId="164" fontId="42" fillId="0" borderId="0" xfId="0" applyFont="1" applyFill="1" applyAlignment="1">
      <alignment horizontal="left"/>
    </xf>
    <xf numFmtId="164" fontId="43" fillId="0" borderId="0" xfId="0" applyFont="1" applyFill="1" applyAlignment="1">
      <alignment horizontal="left"/>
    </xf>
    <xf numFmtId="164" fontId="35" fillId="0" borderId="21" xfId="0" applyFont="1" applyFill="1" applyBorder="1" applyAlignment="1">
      <alignment horizontal="left" wrapText="1"/>
    </xf>
    <xf numFmtId="165" fontId="35" fillId="0" borderId="21" xfId="0" applyNumberFormat="1" applyFont="1" applyFill="1" applyBorder="1" applyAlignment="1">
      <alignment horizontal="center" wrapText="1"/>
    </xf>
    <xf numFmtId="164" fontId="35" fillId="0" borderId="21" xfId="0" applyFont="1" applyFill="1" applyBorder="1" applyAlignment="1">
      <alignment horizontal="center" wrapText="1"/>
    </xf>
    <xf numFmtId="166" fontId="35" fillId="0" borderId="21" xfId="0" applyNumberFormat="1" applyFont="1" applyFill="1" applyBorder="1" applyAlignment="1">
      <alignment wrapText="1"/>
    </xf>
    <xf numFmtId="164" fontId="35" fillId="22" borderId="21" xfId="0" applyFont="1" applyFill="1" applyBorder="1" applyAlignment="1">
      <alignment horizontal="left" wrapText="1"/>
    </xf>
    <xf numFmtId="165" fontId="35" fillId="22" borderId="21" xfId="0" applyNumberFormat="1" applyFont="1" applyFill="1" applyBorder="1" applyAlignment="1">
      <alignment horizontal="center" wrapText="1"/>
    </xf>
    <xf numFmtId="164" fontId="35" fillId="22" borderId="21" xfId="0" applyFont="1" applyFill="1" applyBorder="1" applyAlignment="1">
      <alignment horizontal="center" wrapText="1"/>
    </xf>
    <xf numFmtId="166" fontId="35" fillId="22" borderId="21" xfId="0" applyNumberFormat="1" applyFont="1" applyFill="1" applyBorder="1" applyAlignment="1">
      <alignment wrapText="1"/>
    </xf>
    <xf numFmtId="165" fontId="37" fillId="0" borderId="11" xfId="0" applyNumberFormat="1" applyFont="1" applyFill="1" applyBorder="1" applyAlignment="1">
      <alignment horizontal="center" wrapText="1"/>
    </xf>
    <xf numFmtId="164" fontId="44" fillId="0" borderId="11" xfId="0" applyFont="1" applyFill="1" applyBorder="1" applyAlignment="1">
      <alignment horizontal="left" wrapText="1"/>
    </xf>
    <xf numFmtId="166" fontId="39" fillId="0" borderId="11" xfId="0" applyNumberFormat="1" applyFont="1" applyFill="1" applyBorder="1" applyAlignment="1">
      <alignment horizontal="right" wrapText="1"/>
    </xf>
    <xf numFmtId="164" fontId="35" fillId="0" borderId="26" xfId="0" applyFont="1" applyFill="1" applyBorder="1" applyAlignment="1">
      <alignment horizontal="center" wrapText="1"/>
    </xf>
    <xf numFmtId="164" fontId="36" fillId="0" borderId="11" xfId="0" applyNumberFormat="1" applyFont="1" applyFill="1" applyBorder="1" applyAlignment="1">
      <alignment horizontal="left" wrapText="1"/>
    </xf>
    <xf numFmtId="164" fontId="39" fillId="0" borderId="11" xfId="0" applyFont="1" applyFill="1" applyBorder="1" applyAlignment="1">
      <alignment horizontal="justify" wrapText="1"/>
    </xf>
    <xf numFmtId="165" fontId="45" fillId="0" borderId="11" xfId="0" applyNumberFormat="1" applyFont="1" applyFill="1" applyBorder="1" applyAlignment="1">
      <alignment horizontal="center" wrapText="1"/>
    </xf>
    <xf numFmtId="166" fontId="39" fillId="0" borderId="11" xfId="0" applyNumberFormat="1" applyFont="1" applyFill="1" applyBorder="1" applyAlignment="1">
      <alignment/>
    </xf>
    <xf numFmtId="164" fontId="36" fillId="0" borderId="11" xfId="103" applyFont="1" applyFill="1" applyAlignment="1" applyProtection="1">
      <alignment wrapText="1"/>
      <protection/>
    </xf>
    <xf numFmtId="165" fontId="36" fillId="0" borderId="11" xfId="94" applyFont="1" applyFill="1" applyAlignment="1" applyProtection="1">
      <alignment horizontal="center" shrinkToFit="1"/>
      <protection/>
    </xf>
    <xf numFmtId="164" fontId="36" fillId="0" borderId="11" xfId="134" applyFont="1" applyFill="1" applyBorder="1" applyAlignment="1">
      <alignment horizontal="left" vertical="top" wrapText="1"/>
      <protection/>
    </xf>
    <xf numFmtId="164" fontId="36" fillId="0" borderId="11" xfId="103" applyFont="1" applyAlignment="1" applyProtection="1">
      <alignment wrapText="1"/>
      <protection/>
    </xf>
    <xf numFmtId="165" fontId="36" fillId="0" borderId="11" xfId="94" applyFont="1" applyAlignment="1" applyProtection="1">
      <alignment horizontal="center" shrinkToFit="1"/>
      <protection/>
    </xf>
    <xf numFmtId="166" fontId="35" fillId="0" borderId="11" xfId="0" applyNumberFormat="1" applyFont="1" applyBorder="1" applyAlignment="1">
      <alignment wrapText="1"/>
    </xf>
    <xf numFmtId="166" fontId="35" fillId="0" borderId="11" xfId="0" applyNumberFormat="1" applyFont="1" applyBorder="1" applyAlignment="1">
      <alignment horizontal="right" wrapText="1"/>
    </xf>
    <xf numFmtId="164" fontId="46" fillId="0" borderId="0" xfId="0" applyFont="1" applyFill="1" applyAlignment="1">
      <alignment/>
    </xf>
    <xf numFmtId="164" fontId="47" fillId="0" borderId="0" xfId="0" applyFont="1" applyFill="1" applyAlignment="1">
      <alignment horizontal="left"/>
    </xf>
    <xf numFmtId="164" fontId="48" fillId="0" borderId="11" xfId="0" applyFont="1" applyFill="1" applyBorder="1" applyAlignment="1">
      <alignment/>
    </xf>
    <xf numFmtId="164" fontId="49" fillId="0" borderId="11" xfId="0" applyFont="1" applyFill="1" applyBorder="1" applyAlignment="1">
      <alignment/>
    </xf>
    <xf numFmtId="164" fontId="49" fillId="0" borderId="11" xfId="0" applyFont="1" applyFill="1" applyBorder="1" applyAlignment="1">
      <alignment/>
    </xf>
    <xf numFmtId="166" fontId="48" fillId="0" borderId="11" xfId="0" applyNumberFormat="1" applyFont="1" applyFill="1" applyBorder="1" applyAlignment="1">
      <alignment/>
    </xf>
  </cellXfs>
  <cellStyles count="12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1" xfId="56"/>
    <cellStyle name="Accent2" xfId="57"/>
    <cellStyle name="Accent3" xfId="58"/>
    <cellStyle name="Accent4" xfId="59"/>
    <cellStyle name="Accent5" xfId="60"/>
    <cellStyle name="Accent6" xfId="61"/>
    <cellStyle name="Bad 1" xfId="62"/>
    <cellStyle name="br" xfId="63"/>
    <cellStyle name="Calculation" xfId="64"/>
    <cellStyle name="Check Cell" xfId="65"/>
    <cellStyle name="col" xfId="66"/>
    <cellStyle name="Explanatory Text" xfId="67"/>
    <cellStyle name="Good 1" xfId="68"/>
    <cellStyle name="Heading 1 1" xfId="69"/>
    <cellStyle name="Heading 2 1" xfId="70"/>
    <cellStyle name="Heading 3" xfId="71"/>
    <cellStyle name="Heading 4" xfId="72"/>
    <cellStyle name="Input" xfId="73"/>
    <cellStyle name="Linked Cell" xfId="74"/>
    <cellStyle name="Neutral 1" xfId="75"/>
    <cellStyle name="Note 1" xfId="76"/>
    <cellStyle name="Output" xfId="77"/>
    <cellStyle name="style0" xfId="78"/>
    <cellStyle name="td" xfId="79"/>
    <cellStyle name="Title" xfId="80"/>
    <cellStyle name="Total" xfId="81"/>
    <cellStyle name="tr" xfId="82"/>
    <cellStyle name="Warning Text" xfId="83"/>
    <cellStyle name="xl21" xfId="84"/>
    <cellStyle name="xl22" xfId="85"/>
    <cellStyle name="xl23" xfId="86"/>
    <cellStyle name="xl24" xfId="87"/>
    <cellStyle name="xl25" xfId="88"/>
    <cellStyle name="xl26" xfId="89"/>
    <cellStyle name="xl27" xfId="90"/>
    <cellStyle name="xl28" xfId="91"/>
    <cellStyle name="xl29" xfId="92"/>
    <cellStyle name="xl30" xfId="93"/>
    <cellStyle name="xl31" xfId="94"/>
    <cellStyle name="xl32" xfId="95"/>
    <cellStyle name="xl33" xfId="96"/>
    <cellStyle name="xl34" xfId="97"/>
    <cellStyle name="xl35" xfId="98"/>
    <cellStyle name="xl36" xfId="99"/>
    <cellStyle name="xl37" xfId="100"/>
    <cellStyle name="xl38" xfId="101"/>
    <cellStyle name="xl39" xfId="102"/>
    <cellStyle name="xl40" xfId="103"/>
    <cellStyle name="xl41" xfId="104"/>
    <cellStyle name="xl42" xfId="105"/>
    <cellStyle name="xl43" xfId="106"/>
    <cellStyle name="xl44" xfId="107"/>
    <cellStyle name="xl45" xfId="108"/>
    <cellStyle name="xl46" xfId="109"/>
    <cellStyle name="xl50" xfId="110"/>
    <cellStyle name="xl51" xfId="111"/>
    <cellStyle name="xl52" xfId="112"/>
    <cellStyle name="xl56" xfId="113"/>
    <cellStyle name="xl60" xfId="114"/>
    <cellStyle name="xl61"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Заголовок 1" xfId="125"/>
    <cellStyle name="Заголовок 2" xfId="126"/>
    <cellStyle name="Заголовок 3" xfId="127"/>
    <cellStyle name="Заголовок 4" xfId="128"/>
    <cellStyle name="Итог" xfId="129"/>
    <cellStyle name="Контрольная ячейка" xfId="130"/>
    <cellStyle name="Название" xfId="131"/>
    <cellStyle name="Нейтральный" xfId="132"/>
    <cellStyle name="Обычный_Лист1" xfId="133"/>
    <cellStyle name="Обычный_Лист1_1" xfId="134"/>
    <cellStyle name="Плохой" xfId="135"/>
    <cellStyle name="Пояснение" xfId="136"/>
    <cellStyle name="Примечание" xfId="137"/>
    <cellStyle name="Связанная ячейка" xfId="138"/>
    <cellStyle name="Текст предупреждения" xfId="139"/>
    <cellStyle name="Хороший" xfId="1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715"/>
  <sheetViews>
    <sheetView tabSelected="1" zoomScaleSheetLayoutView="80" workbookViewId="0" topLeftCell="A694">
      <selection activeCell="C701" sqref="C701"/>
    </sheetView>
  </sheetViews>
  <sheetFormatPr defaultColWidth="9.00390625" defaultRowHeight="12.75"/>
  <cols>
    <col min="1" max="1" width="59.625" style="1" customWidth="1"/>
    <col min="2" max="2" width="18.375" style="2" customWidth="1"/>
    <col min="3" max="3" width="11.375" style="2" customWidth="1"/>
    <col min="4" max="4" width="25.25390625" style="2" customWidth="1"/>
    <col min="5" max="251" width="8.75390625" style="3" customWidth="1"/>
  </cols>
  <sheetData>
    <row r="1" spans="1:4" ht="44.25" customHeight="1">
      <c r="A1" s="4"/>
      <c r="B1" s="5" t="s">
        <v>0</v>
      </c>
      <c r="C1" s="5"/>
      <c r="D1" s="5"/>
    </row>
    <row r="2" spans="1:4" ht="21.75" customHeight="1">
      <c r="A2" s="4"/>
      <c r="B2" s="6" t="s">
        <v>1</v>
      </c>
      <c r="C2" s="6"/>
      <c r="D2" s="6"/>
    </row>
    <row r="3" spans="1:4" ht="20.25">
      <c r="A3" s="4"/>
      <c r="B3" s="4"/>
      <c r="C3" s="4"/>
      <c r="D3" s="4"/>
    </row>
    <row r="4" spans="1:4" ht="81" customHeight="1">
      <c r="A4" s="7" t="s">
        <v>2</v>
      </c>
      <c r="B4" s="7"/>
      <c r="C4" s="7"/>
      <c r="D4" s="7"/>
    </row>
    <row r="5" spans="1:4" ht="17.25" customHeight="1">
      <c r="A5" s="7"/>
      <c r="B5" s="7"/>
      <c r="C5" s="7"/>
      <c r="D5" s="7"/>
    </row>
    <row r="6" spans="1:4" ht="15">
      <c r="A6" s="8"/>
      <c r="B6" s="8"/>
      <c r="C6" s="8"/>
      <c r="D6" s="9" t="s">
        <v>3</v>
      </c>
    </row>
    <row r="7" spans="1:4" s="12" customFormat="1" ht="66" customHeight="1">
      <c r="A7" s="10" t="s">
        <v>4</v>
      </c>
      <c r="B7" s="10" t="s">
        <v>5</v>
      </c>
      <c r="C7" s="10" t="s">
        <v>6</v>
      </c>
      <c r="D7" s="11" t="s">
        <v>7</v>
      </c>
    </row>
    <row r="8" spans="1:4" s="16" customFormat="1" ht="30.75">
      <c r="A8" s="13" t="s">
        <v>8</v>
      </c>
      <c r="B8" s="14" t="s">
        <v>9</v>
      </c>
      <c r="C8" s="14"/>
      <c r="D8" s="15">
        <f>D9+D30+D54+D62+D69+D78+D85</f>
        <v>2088515146.6100001</v>
      </c>
    </row>
    <row r="9" spans="1:4" s="20" customFormat="1" ht="30.75">
      <c r="A9" s="17" t="s">
        <v>10</v>
      </c>
      <c r="B9" s="18" t="s">
        <v>11</v>
      </c>
      <c r="C9" s="18"/>
      <c r="D9" s="19">
        <f>SUM(D10,D16,D19,D22,D25)</f>
        <v>782941961.3000001</v>
      </c>
    </row>
    <row r="10" spans="1:5" ht="30.75">
      <c r="A10" s="17" t="s">
        <v>12</v>
      </c>
      <c r="B10" s="18" t="s">
        <v>13</v>
      </c>
      <c r="C10" s="18"/>
      <c r="D10" s="19">
        <f>SUM(D11,D14)</f>
        <v>476798201.3000001</v>
      </c>
      <c r="E10" s="20"/>
    </row>
    <row r="11" spans="1:5" s="12" customFormat="1" ht="30.75">
      <c r="A11" s="21" t="s">
        <v>14</v>
      </c>
      <c r="B11" s="18" t="s">
        <v>13</v>
      </c>
      <c r="C11" s="18">
        <v>600</v>
      </c>
      <c r="D11" s="19">
        <f>SUM(D12:D13)</f>
        <v>469725102.70000005</v>
      </c>
      <c r="E11" s="20"/>
    </row>
    <row r="12" spans="1:5" s="12" customFormat="1" ht="15">
      <c r="A12" s="21" t="s">
        <v>15</v>
      </c>
      <c r="B12" s="18" t="s">
        <v>13</v>
      </c>
      <c r="C12" s="18">
        <v>610</v>
      </c>
      <c r="D12" s="22">
        <v>468542325.1</v>
      </c>
      <c r="E12" s="20"/>
    </row>
    <row r="13" spans="1:4" s="12" customFormat="1" ht="30.75">
      <c r="A13" s="21" t="s">
        <v>16</v>
      </c>
      <c r="B13" s="18" t="s">
        <v>13</v>
      </c>
      <c r="C13" s="18">
        <v>630</v>
      </c>
      <c r="D13" s="22">
        <v>1182777.6</v>
      </c>
    </row>
    <row r="14" spans="1:4" s="12" customFormat="1" ht="15">
      <c r="A14" s="21" t="s">
        <v>17</v>
      </c>
      <c r="B14" s="18" t="s">
        <v>13</v>
      </c>
      <c r="C14" s="18">
        <v>800</v>
      </c>
      <c r="D14" s="22">
        <f>D15</f>
        <v>7073098.6</v>
      </c>
    </row>
    <row r="15" spans="1:4" s="12" customFormat="1" ht="46.5">
      <c r="A15" s="21" t="s">
        <v>18</v>
      </c>
      <c r="B15" s="18" t="s">
        <v>13</v>
      </c>
      <c r="C15" s="18">
        <v>810</v>
      </c>
      <c r="D15" s="22">
        <v>7073098.6</v>
      </c>
    </row>
    <row r="16" spans="1:4" s="12" customFormat="1" ht="30.75">
      <c r="A16" s="17" t="s">
        <v>19</v>
      </c>
      <c r="B16" s="18" t="s">
        <v>20</v>
      </c>
      <c r="C16" s="18"/>
      <c r="D16" s="19">
        <f aca="true" t="shared" si="0" ref="D16:D17">D17</f>
        <v>150000000</v>
      </c>
    </row>
    <row r="17" spans="1:4" s="12" customFormat="1" ht="30.75">
      <c r="A17" s="21" t="s">
        <v>14</v>
      </c>
      <c r="B17" s="18" t="s">
        <v>20</v>
      </c>
      <c r="C17" s="18">
        <v>600</v>
      </c>
      <c r="D17" s="19">
        <f t="shared" si="0"/>
        <v>150000000</v>
      </c>
    </row>
    <row r="18" spans="1:4" s="20" customFormat="1" ht="15">
      <c r="A18" s="21" t="s">
        <v>15</v>
      </c>
      <c r="B18" s="18" t="s">
        <v>20</v>
      </c>
      <c r="C18" s="18">
        <v>610</v>
      </c>
      <c r="D18" s="19">
        <v>150000000</v>
      </c>
    </row>
    <row r="19" spans="1:4" s="12" customFormat="1" ht="78">
      <c r="A19" s="23" t="s">
        <v>21</v>
      </c>
      <c r="B19" s="18" t="s">
        <v>22</v>
      </c>
      <c r="C19" s="18"/>
      <c r="D19" s="19">
        <f aca="true" t="shared" si="1" ref="D19:D20">D20</f>
        <v>123343760</v>
      </c>
    </row>
    <row r="20" spans="1:5" s="12" customFormat="1" ht="30.75">
      <c r="A20" s="21" t="s">
        <v>14</v>
      </c>
      <c r="B20" s="18" t="s">
        <v>22</v>
      </c>
      <c r="C20" s="18">
        <v>600</v>
      </c>
      <c r="D20" s="19">
        <f t="shared" si="1"/>
        <v>123343760</v>
      </c>
      <c r="E20" s="20"/>
    </row>
    <row r="21" spans="1:5" s="12" customFormat="1" ht="15">
      <c r="A21" s="21" t="s">
        <v>15</v>
      </c>
      <c r="B21" s="18" t="s">
        <v>22</v>
      </c>
      <c r="C21" s="18">
        <v>610</v>
      </c>
      <c r="D21" s="19">
        <f>6167188+117176572</f>
        <v>123343760</v>
      </c>
      <c r="E21" s="20"/>
    </row>
    <row r="22" spans="1:5" s="12" customFormat="1" ht="30.75">
      <c r="A22" s="17" t="s">
        <v>23</v>
      </c>
      <c r="B22" s="18" t="s">
        <v>24</v>
      </c>
      <c r="C22" s="18"/>
      <c r="D22" s="19">
        <f aca="true" t="shared" si="2" ref="D22:D23">D23</f>
        <v>30800000</v>
      </c>
      <c r="E22" s="20"/>
    </row>
    <row r="23" spans="1:5" s="12" customFormat="1" ht="30.75">
      <c r="A23" s="21" t="s">
        <v>14</v>
      </c>
      <c r="B23" s="18" t="s">
        <v>24</v>
      </c>
      <c r="C23" s="18">
        <v>600</v>
      </c>
      <c r="D23" s="19">
        <f t="shared" si="2"/>
        <v>30800000</v>
      </c>
      <c r="E23" s="20"/>
    </row>
    <row r="24" spans="1:5" s="12" customFormat="1" ht="15">
      <c r="A24" s="21" t="s">
        <v>15</v>
      </c>
      <c r="B24" s="18" t="s">
        <v>24</v>
      </c>
      <c r="C24" s="18">
        <v>610</v>
      </c>
      <c r="D24" s="19">
        <v>30800000</v>
      </c>
      <c r="E24" s="20"/>
    </row>
    <row r="25" spans="1:5" s="12" customFormat="1" ht="30.75">
      <c r="A25" s="17" t="s">
        <v>25</v>
      </c>
      <c r="B25" s="18" t="s">
        <v>26</v>
      </c>
      <c r="C25" s="18"/>
      <c r="D25" s="19">
        <f>D28+D26</f>
        <v>2000000</v>
      </c>
      <c r="E25" s="20"/>
    </row>
    <row r="26" spans="1:4" s="12" customFormat="1" ht="30.75">
      <c r="A26" s="24" t="s">
        <v>27</v>
      </c>
      <c r="B26" s="18" t="s">
        <v>26</v>
      </c>
      <c r="C26" s="18">
        <v>200</v>
      </c>
      <c r="D26" s="19">
        <f>D27</f>
        <v>20000</v>
      </c>
    </row>
    <row r="27" spans="1:4" s="12" customFormat="1" ht="30.75">
      <c r="A27" s="24" t="s">
        <v>28</v>
      </c>
      <c r="B27" s="18" t="s">
        <v>26</v>
      </c>
      <c r="C27" s="18">
        <v>240</v>
      </c>
      <c r="D27" s="19">
        <v>20000</v>
      </c>
    </row>
    <row r="28" spans="1:4" s="12" customFormat="1" ht="15">
      <c r="A28" s="21" t="s">
        <v>29</v>
      </c>
      <c r="B28" s="18" t="s">
        <v>26</v>
      </c>
      <c r="C28" s="18">
        <v>300</v>
      </c>
      <c r="D28" s="19">
        <f>D29</f>
        <v>1980000</v>
      </c>
    </row>
    <row r="29" spans="1:4" s="12" customFormat="1" ht="30.75">
      <c r="A29" s="21" t="s">
        <v>30</v>
      </c>
      <c r="B29" s="18" t="s">
        <v>26</v>
      </c>
      <c r="C29" s="18">
        <v>320</v>
      </c>
      <c r="D29" s="19">
        <v>1980000</v>
      </c>
    </row>
    <row r="30" spans="1:4" s="12" customFormat="1" ht="30.75">
      <c r="A30" s="17" t="s">
        <v>31</v>
      </c>
      <c r="B30" s="18" t="s">
        <v>32</v>
      </c>
      <c r="C30" s="18"/>
      <c r="D30" s="19">
        <f>SUM(D31,D35,D38,D41,D46,D51)</f>
        <v>1032013960.0999999</v>
      </c>
    </row>
    <row r="31" spans="1:4" s="12" customFormat="1" ht="30.75">
      <c r="A31" s="17" t="s">
        <v>33</v>
      </c>
      <c r="B31" s="18" t="s">
        <v>34</v>
      </c>
      <c r="C31" s="18"/>
      <c r="D31" s="19">
        <f>D32</f>
        <v>759351448.0999999</v>
      </c>
    </row>
    <row r="32" spans="1:4" s="12" customFormat="1" ht="30.75">
      <c r="A32" s="21" t="s">
        <v>14</v>
      </c>
      <c r="B32" s="18" t="s">
        <v>34</v>
      </c>
      <c r="C32" s="18">
        <v>600</v>
      </c>
      <c r="D32" s="19">
        <f>D33+D34</f>
        <v>759351448.0999999</v>
      </c>
    </row>
    <row r="33" spans="1:4" s="12" customFormat="1" ht="15">
      <c r="A33" s="21" t="s">
        <v>15</v>
      </c>
      <c r="B33" s="18" t="s">
        <v>34</v>
      </c>
      <c r="C33" s="18">
        <v>610</v>
      </c>
      <c r="D33" s="22">
        <v>721906921.8</v>
      </c>
    </row>
    <row r="34" spans="1:4" s="12" customFormat="1" ht="30.75">
      <c r="A34" s="21" t="s">
        <v>16</v>
      </c>
      <c r="B34" s="18" t="s">
        <v>34</v>
      </c>
      <c r="C34" s="18">
        <v>630</v>
      </c>
      <c r="D34" s="22">
        <v>37444526.3</v>
      </c>
    </row>
    <row r="35" spans="1:4" s="12" customFormat="1" ht="30.75">
      <c r="A35" s="17" t="s">
        <v>35</v>
      </c>
      <c r="B35" s="18" t="s">
        <v>36</v>
      </c>
      <c r="C35" s="18"/>
      <c r="D35" s="22">
        <f aca="true" t="shared" si="3" ref="D35:D36">D36</f>
        <v>2174472</v>
      </c>
    </row>
    <row r="36" spans="1:4" s="12" customFormat="1" ht="30.75">
      <c r="A36" s="21" t="s">
        <v>14</v>
      </c>
      <c r="B36" s="18" t="s">
        <v>36</v>
      </c>
      <c r="C36" s="18">
        <v>600</v>
      </c>
      <c r="D36" s="22">
        <f t="shared" si="3"/>
        <v>2174472</v>
      </c>
    </row>
    <row r="37" spans="1:4" s="12" customFormat="1" ht="15">
      <c r="A37" s="21" t="s">
        <v>15</v>
      </c>
      <c r="B37" s="18" t="s">
        <v>36</v>
      </c>
      <c r="C37" s="18">
        <v>610</v>
      </c>
      <c r="D37" s="22">
        <v>2174472</v>
      </c>
    </row>
    <row r="38" spans="1:4" s="20" customFormat="1" ht="30.75">
      <c r="A38" s="17" t="s">
        <v>37</v>
      </c>
      <c r="B38" s="18" t="s">
        <v>38</v>
      </c>
      <c r="C38" s="18"/>
      <c r="D38" s="19">
        <f aca="true" t="shared" si="4" ref="D38:D39">D39</f>
        <v>195000000</v>
      </c>
    </row>
    <row r="39" spans="1:4" s="12" customFormat="1" ht="30.75">
      <c r="A39" s="21" t="s">
        <v>14</v>
      </c>
      <c r="B39" s="18" t="s">
        <v>38</v>
      </c>
      <c r="C39" s="18">
        <v>600</v>
      </c>
      <c r="D39" s="19">
        <f t="shared" si="4"/>
        <v>195000000</v>
      </c>
    </row>
    <row r="40" spans="1:4" s="12" customFormat="1" ht="15">
      <c r="A40" s="21" t="s">
        <v>15</v>
      </c>
      <c r="B40" s="18" t="s">
        <v>38</v>
      </c>
      <c r="C40" s="18">
        <v>610</v>
      </c>
      <c r="D40" s="19">
        <v>195000000</v>
      </c>
    </row>
    <row r="41" spans="1:4" s="12" customFormat="1" ht="30.75">
      <c r="A41" s="17" t="s">
        <v>39</v>
      </c>
      <c r="B41" s="18" t="s">
        <v>40</v>
      </c>
      <c r="C41" s="18"/>
      <c r="D41" s="19">
        <f>D42+D44</f>
        <v>30700000</v>
      </c>
    </row>
    <row r="42" spans="1:4" s="12" customFormat="1" ht="30.75">
      <c r="A42" s="24" t="s">
        <v>27</v>
      </c>
      <c r="B42" s="18" t="s">
        <v>40</v>
      </c>
      <c r="C42" s="18">
        <v>200</v>
      </c>
      <c r="D42" s="19">
        <f>D43</f>
        <v>14200000</v>
      </c>
    </row>
    <row r="43" spans="1:4" s="12" customFormat="1" ht="30.75">
      <c r="A43" s="24" t="s">
        <v>28</v>
      </c>
      <c r="B43" s="18" t="s">
        <v>40</v>
      </c>
      <c r="C43" s="18">
        <v>240</v>
      </c>
      <c r="D43" s="19">
        <v>14200000</v>
      </c>
    </row>
    <row r="44" spans="1:4" s="12" customFormat="1" ht="30.75">
      <c r="A44" s="21" t="s">
        <v>14</v>
      </c>
      <c r="B44" s="18" t="s">
        <v>40</v>
      </c>
      <c r="C44" s="18">
        <v>600</v>
      </c>
      <c r="D44" s="19">
        <f>D45</f>
        <v>16500000</v>
      </c>
    </row>
    <row r="45" spans="1:4" s="12" customFormat="1" ht="15">
      <c r="A45" s="21" t="s">
        <v>15</v>
      </c>
      <c r="B45" s="18" t="s">
        <v>40</v>
      </c>
      <c r="C45" s="18">
        <v>610</v>
      </c>
      <c r="D45" s="19">
        <v>16500000</v>
      </c>
    </row>
    <row r="46" spans="1:4" s="12" customFormat="1" ht="30.75">
      <c r="A46" s="17" t="s">
        <v>41</v>
      </c>
      <c r="B46" s="18" t="s">
        <v>42</v>
      </c>
      <c r="C46" s="18"/>
      <c r="D46" s="19">
        <f>D49+D47</f>
        <v>4400000</v>
      </c>
    </row>
    <row r="47" spans="1:4" s="12" customFormat="1" ht="30.75">
      <c r="A47" s="24" t="s">
        <v>27</v>
      </c>
      <c r="B47" s="18" t="s">
        <v>42</v>
      </c>
      <c r="C47" s="18">
        <v>200</v>
      </c>
      <c r="D47" s="19">
        <f>D48</f>
        <v>43565</v>
      </c>
    </row>
    <row r="48" spans="1:4" s="12" customFormat="1" ht="30.75">
      <c r="A48" s="24" t="s">
        <v>28</v>
      </c>
      <c r="B48" s="18" t="s">
        <v>42</v>
      </c>
      <c r="C48" s="18">
        <v>240</v>
      </c>
      <c r="D48" s="19">
        <v>43565</v>
      </c>
    </row>
    <row r="49" spans="1:4" s="20" customFormat="1" ht="15">
      <c r="A49" s="21" t="s">
        <v>29</v>
      </c>
      <c r="B49" s="18" t="s">
        <v>42</v>
      </c>
      <c r="C49" s="18">
        <v>300</v>
      </c>
      <c r="D49" s="19">
        <f>D50</f>
        <v>4356435</v>
      </c>
    </row>
    <row r="50" spans="1:4" s="12" customFormat="1" ht="30.75">
      <c r="A50" s="21" t="s">
        <v>30</v>
      </c>
      <c r="B50" s="18" t="s">
        <v>42</v>
      </c>
      <c r="C50" s="18">
        <v>320</v>
      </c>
      <c r="D50" s="19">
        <v>4356435</v>
      </c>
    </row>
    <row r="51" spans="1:4" s="12" customFormat="1" ht="46.5">
      <c r="A51" s="21" t="s">
        <v>43</v>
      </c>
      <c r="B51" s="18" t="s">
        <v>44</v>
      </c>
      <c r="C51" s="18"/>
      <c r="D51" s="19">
        <f aca="true" t="shared" si="5" ref="D51:D52">D52</f>
        <v>40388040</v>
      </c>
    </row>
    <row r="52" spans="1:4" s="12" customFormat="1" ht="30.75">
      <c r="A52" s="21" t="s">
        <v>14</v>
      </c>
      <c r="B52" s="18" t="s">
        <v>44</v>
      </c>
      <c r="C52" s="18">
        <v>600</v>
      </c>
      <c r="D52" s="19">
        <f t="shared" si="5"/>
        <v>40388040</v>
      </c>
    </row>
    <row r="53" spans="1:4" s="12" customFormat="1" ht="15">
      <c r="A53" s="21" t="s">
        <v>15</v>
      </c>
      <c r="B53" s="18" t="s">
        <v>44</v>
      </c>
      <c r="C53" s="18">
        <v>610</v>
      </c>
      <c r="D53" s="19">
        <v>40388040</v>
      </c>
    </row>
    <row r="54" spans="1:4" s="12" customFormat="1" ht="46.5">
      <c r="A54" s="21" t="s">
        <v>45</v>
      </c>
      <c r="B54" s="18" t="s">
        <v>46</v>
      </c>
      <c r="C54" s="18"/>
      <c r="D54" s="19">
        <f>SUM(D55,D59)</f>
        <v>105790784.21</v>
      </c>
    </row>
    <row r="55" spans="1:4" s="12" customFormat="1" ht="46.5">
      <c r="A55" s="21" t="s">
        <v>47</v>
      </c>
      <c r="B55" s="18" t="s">
        <v>48</v>
      </c>
      <c r="C55" s="18"/>
      <c r="D55" s="19">
        <f>D56</f>
        <v>33000000</v>
      </c>
    </row>
    <row r="56" spans="1:4" s="12" customFormat="1" ht="30.75">
      <c r="A56" s="21" t="s">
        <v>14</v>
      </c>
      <c r="B56" s="18" t="s">
        <v>48</v>
      </c>
      <c r="C56" s="18">
        <v>600</v>
      </c>
      <c r="D56" s="19">
        <f>SUM(D57:D58)</f>
        <v>33000000</v>
      </c>
    </row>
    <row r="57" spans="1:4" s="12" customFormat="1" ht="15">
      <c r="A57" s="21" t="s">
        <v>15</v>
      </c>
      <c r="B57" s="18" t="s">
        <v>48</v>
      </c>
      <c r="C57" s="18">
        <v>610</v>
      </c>
      <c r="D57" s="19">
        <v>31000000</v>
      </c>
    </row>
    <row r="58" spans="1:4" s="12" customFormat="1" ht="30.75">
      <c r="A58" s="21" t="s">
        <v>16</v>
      </c>
      <c r="B58" s="18" t="s">
        <v>48</v>
      </c>
      <c r="C58" s="18">
        <v>630</v>
      </c>
      <c r="D58" s="19">
        <v>2000000</v>
      </c>
    </row>
    <row r="59" spans="1:4" s="12" customFormat="1" ht="62.25">
      <c r="A59" s="21" t="s">
        <v>49</v>
      </c>
      <c r="B59" s="18" t="s">
        <v>50</v>
      </c>
      <c r="C59" s="18"/>
      <c r="D59" s="19">
        <f aca="true" t="shared" si="6" ref="D59:D60">D60</f>
        <v>72790784.21</v>
      </c>
    </row>
    <row r="60" spans="1:4" s="12" customFormat="1" ht="30.75">
      <c r="A60" s="21" t="s">
        <v>14</v>
      </c>
      <c r="B60" s="18" t="s">
        <v>50</v>
      </c>
      <c r="C60" s="18">
        <v>600</v>
      </c>
      <c r="D60" s="19">
        <f t="shared" si="6"/>
        <v>72790784.21</v>
      </c>
    </row>
    <row r="61" spans="1:4" s="12" customFormat="1" ht="15">
      <c r="A61" s="21" t="s">
        <v>15</v>
      </c>
      <c r="B61" s="18" t="s">
        <v>50</v>
      </c>
      <c r="C61" s="18">
        <v>610</v>
      </c>
      <c r="D61" s="19">
        <f>3639539.21+69151245</f>
        <v>72790784.21</v>
      </c>
    </row>
    <row r="62" spans="1:4" s="12" customFormat="1" ht="30.75">
      <c r="A62" s="21" t="s">
        <v>51</v>
      </c>
      <c r="B62" s="18" t="s">
        <v>52</v>
      </c>
      <c r="C62" s="18"/>
      <c r="D62" s="19">
        <f>D63+D66</f>
        <v>14346329</v>
      </c>
    </row>
    <row r="63" spans="1:4" s="12" customFormat="1" ht="30.75">
      <c r="A63" s="21" t="s">
        <v>53</v>
      </c>
      <c r="B63" s="18" t="s">
        <v>54</v>
      </c>
      <c r="C63" s="18"/>
      <c r="D63" s="19">
        <f aca="true" t="shared" si="7" ref="D63:D64">D64</f>
        <v>11796329</v>
      </c>
    </row>
    <row r="64" spans="1:4" s="12" customFormat="1" ht="30.75">
      <c r="A64" s="24" t="s">
        <v>27</v>
      </c>
      <c r="B64" s="18" t="s">
        <v>54</v>
      </c>
      <c r="C64" s="18">
        <v>200</v>
      </c>
      <c r="D64" s="19">
        <f t="shared" si="7"/>
        <v>11796329</v>
      </c>
    </row>
    <row r="65" spans="1:4" s="12" customFormat="1" ht="30.75">
      <c r="A65" s="24" t="s">
        <v>28</v>
      </c>
      <c r="B65" s="18" t="s">
        <v>54</v>
      </c>
      <c r="C65" s="18">
        <v>240</v>
      </c>
      <c r="D65" s="19">
        <f>9500000+2296329</f>
        <v>11796329</v>
      </c>
    </row>
    <row r="66" spans="1:4" s="12" customFormat="1" ht="30.75">
      <c r="A66" s="21" t="s">
        <v>55</v>
      </c>
      <c r="B66" s="18" t="s">
        <v>56</v>
      </c>
      <c r="C66" s="18"/>
      <c r="D66" s="19">
        <f aca="true" t="shared" si="8" ref="D66:D67">D67</f>
        <v>2550000</v>
      </c>
    </row>
    <row r="67" spans="1:4" s="12" customFormat="1" ht="30.75">
      <c r="A67" s="21" t="s">
        <v>14</v>
      </c>
      <c r="B67" s="18" t="s">
        <v>56</v>
      </c>
      <c r="C67" s="18">
        <v>600</v>
      </c>
      <c r="D67" s="22">
        <f t="shared" si="8"/>
        <v>2550000</v>
      </c>
    </row>
    <row r="68" spans="1:4" s="12" customFormat="1" ht="15">
      <c r="A68" s="21" t="s">
        <v>15</v>
      </c>
      <c r="B68" s="18" t="s">
        <v>56</v>
      </c>
      <c r="C68" s="18">
        <v>610</v>
      </c>
      <c r="D68" s="22">
        <v>2550000</v>
      </c>
    </row>
    <row r="69" spans="1:4" s="12" customFormat="1" ht="30.75">
      <c r="A69" s="21" t="s">
        <v>57</v>
      </c>
      <c r="B69" s="18" t="s">
        <v>58</v>
      </c>
      <c r="C69" s="18"/>
      <c r="D69" s="19">
        <f>SUM(D70,D74)</f>
        <v>72100000</v>
      </c>
    </row>
    <row r="70" spans="1:4" s="12" customFormat="1" ht="30.75">
      <c r="A70" s="21" t="s">
        <v>59</v>
      </c>
      <c r="B70" s="18" t="s">
        <v>60</v>
      </c>
      <c r="C70" s="18"/>
      <c r="D70" s="19">
        <f>D71</f>
        <v>71400000</v>
      </c>
    </row>
    <row r="71" spans="1:4" s="20" customFormat="1" ht="30.75">
      <c r="A71" s="21" t="s">
        <v>14</v>
      </c>
      <c r="B71" s="18" t="s">
        <v>60</v>
      </c>
      <c r="C71" s="18">
        <v>600</v>
      </c>
      <c r="D71" s="19">
        <f>D72+D73</f>
        <v>71400000</v>
      </c>
    </row>
    <row r="72" spans="1:4" ht="15">
      <c r="A72" s="21" t="s">
        <v>15</v>
      </c>
      <c r="B72" s="18" t="s">
        <v>60</v>
      </c>
      <c r="C72" s="18">
        <v>610</v>
      </c>
      <c r="D72" s="19">
        <v>70500000</v>
      </c>
    </row>
    <row r="73" spans="1:4" s="12" customFormat="1" ht="15">
      <c r="A73" s="21" t="s">
        <v>61</v>
      </c>
      <c r="B73" s="18" t="s">
        <v>60</v>
      </c>
      <c r="C73" s="18">
        <v>620</v>
      </c>
      <c r="D73" s="19">
        <v>900000</v>
      </c>
    </row>
    <row r="74" spans="1:4" s="12" customFormat="1" ht="30.75">
      <c r="A74" s="21" t="s">
        <v>62</v>
      </c>
      <c r="B74" s="18" t="s">
        <v>63</v>
      </c>
      <c r="C74" s="18"/>
      <c r="D74" s="19">
        <f>D75</f>
        <v>700000</v>
      </c>
    </row>
    <row r="75" spans="1:4" ht="30.75">
      <c r="A75" s="21" t="s">
        <v>14</v>
      </c>
      <c r="B75" s="18" t="s">
        <v>63</v>
      </c>
      <c r="C75" s="18">
        <v>600</v>
      </c>
      <c r="D75" s="19">
        <f>SUM(D76,D77)</f>
        <v>700000</v>
      </c>
    </row>
    <row r="76" spans="1:4" s="12" customFormat="1" ht="15">
      <c r="A76" s="21" t="s">
        <v>15</v>
      </c>
      <c r="B76" s="18" t="s">
        <v>63</v>
      </c>
      <c r="C76" s="18">
        <v>610</v>
      </c>
      <c r="D76" s="19">
        <v>500000</v>
      </c>
    </row>
    <row r="77" spans="1:4" s="12" customFormat="1" ht="15">
      <c r="A77" s="21" t="s">
        <v>61</v>
      </c>
      <c r="B77" s="18" t="s">
        <v>63</v>
      </c>
      <c r="C77" s="18">
        <v>620</v>
      </c>
      <c r="D77" s="19">
        <v>200000</v>
      </c>
    </row>
    <row r="78" spans="1:4" s="12" customFormat="1" ht="46.5">
      <c r="A78" s="17" t="s">
        <v>64</v>
      </c>
      <c r="B78" s="18" t="s">
        <v>65</v>
      </c>
      <c r="C78" s="18"/>
      <c r="D78" s="19">
        <f>SUM(D79,D82)</f>
        <v>10550000</v>
      </c>
    </row>
    <row r="79" spans="1:4" s="12" customFormat="1" ht="30.75">
      <c r="A79" s="17" t="s">
        <v>66</v>
      </c>
      <c r="B79" s="18" t="s">
        <v>67</v>
      </c>
      <c r="C79" s="18"/>
      <c r="D79" s="22">
        <f aca="true" t="shared" si="9" ref="D79:D80">D80</f>
        <v>10500000</v>
      </c>
    </row>
    <row r="80" spans="1:4" s="12" customFormat="1" ht="30.75">
      <c r="A80" s="21" t="s">
        <v>14</v>
      </c>
      <c r="B80" s="18" t="s">
        <v>67</v>
      </c>
      <c r="C80" s="18">
        <v>600</v>
      </c>
      <c r="D80" s="22">
        <f t="shared" si="9"/>
        <v>10500000</v>
      </c>
    </row>
    <row r="81" spans="1:4" s="12" customFormat="1" ht="15">
      <c r="A81" s="21" t="s">
        <v>15</v>
      </c>
      <c r="B81" s="18" t="s">
        <v>67</v>
      </c>
      <c r="C81" s="18">
        <v>610</v>
      </c>
      <c r="D81" s="22">
        <v>10500000</v>
      </c>
    </row>
    <row r="82" spans="1:4" s="12" customFormat="1" ht="30.75">
      <c r="A82" s="17" t="s">
        <v>68</v>
      </c>
      <c r="B82" s="18" t="s">
        <v>69</v>
      </c>
      <c r="C82" s="18"/>
      <c r="D82" s="22">
        <f aca="true" t="shared" si="10" ref="D82:D83">D83</f>
        <v>50000</v>
      </c>
    </row>
    <row r="83" spans="1:4" s="12" customFormat="1" ht="30.75">
      <c r="A83" s="21" t="s">
        <v>14</v>
      </c>
      <c r="B83" s="18" t="s">
        <v>69</v>
      </c>
      <c r="C83" s="18">
        <v>600</v>
      </c>
      <c r="D83" s="22">
        <f t="shared" si="10"/>
        <v>50000</v>
      </c>
    </row>
    <row r="84" spans="1:4" s="20" customFormat="1" ht="15">
      <c r="A84" s="21" t="s">
        <v>15</v>
      </c>
      <c r="B84" s="18" t="s">
        <v>69</v>
      </c>
      <c r="C84" s="18">
        <v>610</v>
      </c>
      <c r="D84" s="22">
        <v>50000</v>
      </c>
    </row>
    <row r="85" spans="1:4" ht="30.75">
      <c r="A85" s="17" t="s">
        <v>70</v>
      </c>
      <c r="B85" s="18" t="s">
        <v>71</v>
      </c>
      <c r="C85" s="18"/>
      <c r="D85" s="19">
        <f>SUM(D86,D93,D100,D103,D106)</f>
        <v>70772112</v>
      </c>
    </row>
    <row r="86" spans="1:4" s="12" customFormat="1" ht="30.75">
      <c r="A86" s="17" t="s">
        <v>72</v>
      </c>
      <c r="B86" s="18" t="s">
        <v>73</v>
      </c>
      <c r="C86" s="18"/>
      <c r="D86" s="22">
        <f>SUM(D87,D89,D91)</f>
        <v>11761100</v>
      </c>
    </row>
    <row r="87" spans="1:4" ht="78">
      <c r="A87" s="25" t="s">
        <v>74</v>
      </c>
      <c r="B87" s="18" t="s">
        <v>73</v>
      </c>
      <c r="C87" s="26" t="s">
        <v>75</v>
      </c>
      <c r="D87" s="22">
        <f>D88</f>
        <v>11221100</v>
      </c>
    </row>
    <row r="88" spans="1:4" ht="30.75">
      <c r="A88" s="25" t="s">
        <v>76</v>
      </c>
      <c r="B88" s="18" t="s">
        <v>73</v>
      </c>
      <c r="C88" s="26" t="s">
        <v>77</v>
      </c>
      <c r="D88" s="22">
        <v>11221100</v>
      </c>
    </row>
    <row r="89" spans="1:4" ht="30.75">
      <c r="A89" s="24" t="s">
        <v>27</v>
      </c>
      <c r="B89" s="18" t="s">
        <v>73</v>
      </c>
      <c r="C89" s="26" t="s">
        <v>78</v>
      </c>
      <c r="D89" s="22">
        <f>D90</f>
        <v>530000</v>
      </c>
    </row>
    <row r="90" spans="1:4" s="12" customFormat="1" ht="30.75">
      <c r="A90" s="24" t="s">
        <v>28</v>
      </c>
      <c r="B90" s="18" t="s">
        <v>73</v>
      </c>
      <c r="C90" s="26" t="s">
        <v>79</v>
      </c>
      <c r="D90" s="22">
        <v>530000</v>
      </c>
    </row>
    <row r="91" spans="1:4" s="12" customFormat="1" ht="15">
      <c r="A91" s="24" t="s">
        <v>17</v>
      </c>
      <c r="B91" s="18" t="s">
        <v>73</v>
      </c>
      <c r="C91" s="26" t="s">
        <v>80</v>
      </c>
      <c r="D91" s="22">
        <f>D92</f>
        <v>10000</v>
      </c>
    </row>
    <row r="92" spans="1:4" s="12" customFormat="1" ht="15">
      <c r="A92" s="24" t="s">
        <v>81</v>
      </c>
      <c r="B92" s="18" t="s">
        <v>73</v>
      </c>
      <c r="C92" s="26" t="s">
        <v>82</v>
      </c>
      <c r="D92" s="22">
        <v>10000</v>
      </c>
    </row>
    <row r="93" spans="1:4" s="12" customFormat="1" ht="30.75">
      <c r="A93" s="17" t="s">
        <v>83</v>
      </c>
      <c r="B93" s="18" t="s">
        <v>84</v>
      </c>
      <c r="C93" s="18"/>
      <c r="D93" s="22">
        <f>SUM(D94,D96,D98)</f>
        <v>52425000</v>
      </c>
    </row>
    <row r="94" spans="1:4" s="12" customFormat="1" ht="78">
      <c r="A94" s="25" t="s">
        <v>74</v>
      </c>
      <c r="B94" s="18" t="s">
        <v>84</v>
      </c>
      <c r="C94" s="18">
        <v>100</v>
      </c>
      <c r="D94" s="22">
        <f>D95</f>
        <v>47000000</v>
      </c>
    </row>
    <row r="95" spans="1:4" s="12" customFormat="1" ht="15">
      <c r="A95" s="25" t="s">
        <v>85</v>
      </c>
      <c r="B95" s="18" t="s">
        <v>84</v>
      </c>
      <c r="C95" s="18">
        <v>110</v>
      </c>
      <c r="D95" s="22">
        <v>47000000</v>
      </c>
    </row>
    <row r="96" spans="1:4" s="12" customFormat="1" ht="30.75">
      <c r="A96" s="24" t="s">
        <v>27</v>
      </c>
      <c r="B96" s="18" t="s">
        <v>84</v>
      </c>
      <c r="C96" s="18">
        <v>200</v>
      </c>
      <c r="D96" s="22">
        <f>D97</f>
        <v>5400000</v>
      </c>
    </row>
    <row r="97" spans="1:4" s="12" customFormat="1" ht="30.75">
      <c r="A97" s="24" t="s">
        <v>28</v>
      </c>
      <c r="B97" s="18" t="s">
        <v>84</v>
      </c>
      <c r="C97" s="18">
        <v>240</v>
      </c>
      <c r="D97" s="22">
        <v>5400000</v>
      </c>
    </row>
    <row r="98" spans="1:4" s="27" customFormat="1" ht="15">
      <c r="A98" s="24" t="s">
        <v>17</v>
      </c>
      <c r="B98" s="18" t="s">
        <v>84</v>
      </c>
      <c r="C98" s="18">
        <v>800</v>
      </c>
      <c r="D98" s="22">
        <f>D99</f>
        <v>25000</v>
      </c>
    </row>
    <row r="99" spans="1:4" s="12" customFormat="1" ht="15">
      <c r="A99" s="24" t="s">
        <v>81</v>
      </c>
      <c r="B99" s="18" t="s">
        <v>84</v>
      </c>
      <c r="C99" s="18">
        <v>850</v>
      </c>
      <c r="D99" s="28">
        <v>25000</v>
      </c>
    </row>
    <row r="100" spans="1:4" s="12" customFormat="1" ht="30.75">
      <c r="A100" s="17" t="s">
        <v>86</v>
      </c>
      <c r="B100" s="18" t="s">
        <v>87</v>
      </c>
      <c r="C100" s="18"/>
      <c r="D100" s="22">
        <f aca="true" t="shared" si="11" ref="D100:D101">D101</f>
        <v>900000</v>
      </c>
    </row>
    <row r="101" spans="1:4" s="12" customFormat="1" ht="15">
      <c r="A101" s="21" t="s">
        <v>29</v>
      </c>
      <c r="B101" s="18" t="s">
        <v>87</v>
      </c>
      <c r="C101" s="18">
        <v>300</v>
      </c>
      <c r="D101" s="19">
        <f t="shared" si="11"/>
        <v>900000</v>
      </c>
    </row>
    <row r="102" spans="1:4" s="12" customFormat="1" ht="30.75">
      <c r="A102" s="21" t="s">
        <v>88</v>
      </c>
      <c r="B102" s="18" t="s">
        <v>87</v>
      </c>
      <c r="C102" s="18">
        <v>330</v>
      </c>
      <c r="D102" s="22">
        <v>900000</v>
      </c>
    </row>
    <row r="103" spans="1:4" s="12" customFormat="1" ht="15">
      <c r="A103" s="21" t="s">
        <v>89</v>
      </c>
      <c r="B103" s="18" t="s">
        <v>90</v>
      </c>
      <c r="C103" s="18"/>
      <c r="D103" s="22">
        <f aca="true" t="shared" si="12" ref="D103:D104">D104</f>
        <v>300000</v>
      </c>
    </row>
    <row r="104" spans="1:4" s="12" customFormat="1" ht="30.75">
      <c r="A104" s="21" t="s">
        <v>14</v>
      </c>
      <c r="B104" s="18" t="s">
        <v>90</v>
      </c>
      <c r="C104" s="18">
        <v>600</v>
      </c>
      <c r="D104" s="22">
        <f t="shared" si="12"/>
        <v>300000</v>
      </c>
    </row>
    <row r="105" spans="1:4" s="12" customFormat="1" ht="15">
      <c r="A105" s="21" t="s">
        <v>15</v>
      </c>
      <c r="B105" s="18" t="s">
        <v>90</v>
      </c>
      <c r="C105" s="18">
        <v>610</v>
      </c>
      <c r="D105" s="22">
        <v>300000</v>
      </c>
    </row>
    <row r="106" spans="1:4" s="12" customFormat="1" ht="15">
      <c r="A106" s="17" t="s">
        <v>91</v>
      </c>
      <c r="B106" s="18" t="s">
        <v>92</v>
      </c>
      <c r="C106" s="18"/>
      <c r="D106" s="19">
        <f>SUM(D107,D109)</f>
        <v>5386012</v>
      </c>
    </row>
    <row r="107" spans="1:5" s="12" customFormat="1" ht="30.75">
      <c r="A107" s="24" t="s">
        <v>27</v>
      </c>
      <c r="B107" s="18" t="s">
        <v>92</v>
      </c>
      <c r="C107" s="26" t="s">
        <v>78</v>
      </c>
      <c r="D107" s="22">
        <f>D108</f>
        <v>53327</v>
      </c>
      <c r="E107" s="20"/>
    </row>
    <row r="108" spans="1:5" s="12" customFormat="1" ht="30.75">
      <c r="A108" s="24" t="s">
        <v>28</v>
      </c>
      <c r="B108" s="18" t="s">
        <v>92</v>
      </c>
      <c r="C108" s="26" t="s">
        <v>79</v>
      </c>
      <c r="D108" s="22">
        <v>53327</v>
      </c>
      <c r="E108" s="20"/>
    </row>
    <row r="109" spans="1:5" s="12" customFormat="1" ht="15">
      <c r="A109" s="21" t="s">
        <v>29</v>
      </c>
      <c r="B109" s="18" t="s">
        <v>92</v>
      </c>
      <c r="C109" s="18">
        <v>300</v>
      </c>
      <c r="D109" s="19">
        <f>D110</f>
        <v>5332685</v>
      </c>
      <c r="E109" s="20"/>
    </row>
    <row r="110" spans="1:5" s="12" customFormat="1" ht="30.75">
      <c r="A110" s="21" t="s">
        <v>30</v>
      </c>
      <c r="B110" s="18" t="s">
        <v>92</v>
      </c>
      <c r="C110" s="18">
        <v>320</v>
      </c>
      <c r="D110" s="22">
        <v>5332685</v>
      </c>
      <c r="E110" s="20"/>
    </row>
    <row r="111" spans="1:5" s="12" customFormat="1" ht="30.75">
      <c r="A111" s="13" t="s">
        <v>93</v>
      </c>
      <c r="B111" s="14" t="s">
        <v>94</v>
      </c>
      <c r="C111" s="14"/>
      <c r="D111" s="15">
        <f>D112+D144+D157+D164+D171</f>
        <v>423945605.78</v>
      </c>
      <c r="E111" s="20"/>
    </row>
    <row r="112" spans="1:4" s="12" customFormat="1" ht="46.5">
      <c r="A112" s="17" t="s">
        <v>95</v>
      </c>
      <c r="B112" s="18" t="s">
        <v>96</v>
      </c>
      <c r="C112" s="18"/>
      <c r="D112" s="19">
        <f>D113+D117+D121+D125+D128+D131+D135+D139+D141</f>
        <v>159954900</v>
      </c>
    </row>
    <row r="113" spans="1:4" s="12" customFormat="1" ht="15">
      <c r="A113" s="17" t="s">
        <v>97</v>
      </c>
      <c r="B113" s="18" t="s">
        <v>98</v>
      </c>
      <c r="C113" s="18"/>
      <c r="D113" s="19">
        <f>SUM(D114)</f>
        <v>5000000</v>
      </c>
    </row>
    <row r="114" spans="1:4" s="12" customFormat="1" ht="30.75">
      <c r="A114" s="21" t="s">
        <v>14</v>
      </c>
      <c r="B114" s="18" t="s">
        <v>98</v>
      </c>
      <c r="C114" s="18">
        <v>600</v>
      </c>
      <c r="D114" s="19">
        <f>SUM(D115:D116)</f>
        <v>5000000</v>
      </c>
    </row>
    <row r="115" spans="1:4" s="12" customFormat="1" ht="15">
      <c r="A115" s="21" t="s">
        <v>15</v>
      </c>
      <c r="B115" s="18" t="s">
        <v>98</v>
      </c>
      <c r="C115" s="18">
        <v>610</v>
      </c>
      <c r="D115" s="19">
        <v>3600000</v>
      </c>
    </row>
    <row r="116" spans="1:4" s="12" customFormat="1" ht="15">
      <c r="A116" s="21" t="s">
        <v>61</v>
      </c>
      <c r="B116" s="18" t="s">
        <v>98</v>
      </c>
      <c r="C116" s="18">
        <v>620</v>
      </c>
      <c r="D116" s="19">
        <v>1400000</v>
      </c>
    </row>
    <row r="117" spans="1:4" s="12" customFormat="1" ht="30.75">
      <c r="A117" s="17" t="s">
        <v>99</v>
      </c>
      <c r="B117" s="18" t="s">
        <v>100</v>
      </c>
      <c r="C117" s="18"/>
      <c r="D117" s="19">
        <f>D118</f>
        <v>107410000</v>
      </c>
    </row>
    <row r="118" spans="1:4" s="12" customFormat="1" ht="30.75">
      <c r="A118" s="21" t="s">
        <v>14</v>
      </c>
      <c r="B118" s="18" t="s">
        <v>100</v>
      </c>
      <c r="C118" s="18">
        <v>600</v>
      </c>
      <c r="D118" s="19">
        <f>D119+D120</f>
        <v>107410000</v>
      </c>
    </row>
    <row r="119" spans="1:4" s="12" customFormat="1" ht="15">
      <c r="A119" s="21" t="s">
        <v>15</v>
      </c>
      <c r="B119" s="18" t="s">
        <v>100</v>
      </c>
      <c r="C119" s="18">
        <v>610</v>
      </c>
      <c r="D119" s="22">
        <v>59840000</v>
      </c>
    </row>
    <row r="120" spans="1:4" s="12" customFormat="1" ht="15">
      <c r="A120" s="21" t="s">
        <v>61</v>
      </c>
      <c r="B120" s="18" t="s">
        <v>100</v>
      </c>
      <c r="C120" s="18">
        <v>620</v>
      </c>
      <c r="D120" s="22">
        <v>47570000</v>
      </c>
    </row>
    <row r="121" spans="1:4" s="12" customFormat="1" ht="46.5">
      <c r="A121" s="17" t="s">
        <v>101</v>
      </c>
      <c r="B121" s="18" t="s">
        <v>102</v>
      </c>
      <c r="C121" s="18"/>
      <c r="D121" s="19">
        <f>D122</f>
        <v>4000000</v>
      </c>
    </row>
    <row r="122" spans="1:4" s="12" customFormat="1" ht="30.75">
      <c r="A122" s="21" t="s">
        <v>14</v>
      </c>
      <c r="B122" s="18" t="s">
        <v>102</v>
      </c>
      <c r="C122" s="18">
        <v>600</v>
      </c>
      <c r="D122" s="19">
        <f>D123+D124</f>
        <v>4000000</v>
      </c>
    </row>
    <row r="123" spans="1:4" s="12" customFormat="1" ht="15">
      <c r="A123" s="21" t="s">
        <v>15</v>
      </c>
      <c r="B123" s="18" t="s">
        <v>102</v>
      </c>
      <c r="C123" s="18">
        <v>610</v>
      </c>
      <c r="D123" s="19">
        <v>3000000</v>
      </c>
    </row>
    <row r="124" spans="1:4" s="12" customFormat="1" ht="15">
      <c r="A124" s="21" t="s">
        <v>61</v>
      </c>
      <c r="B124" s="18" t="s">
        <v>102</v>
      </c>
      <c r="C124" s="18">
        <v>620</v>
      </c>
      <c r="D124" s="19">
        <v>1000000</v>
      </c>
    </row>
    <row r="125" spans="1:4" s="12" customFormat="1" ht="15">
      <c r="A125" s="17" t="s">
        <v>103</v>
      </c>
      <c r="B125" s="18" t="s">
        <v>104</v>
      </c>
      <c r="C125" s="18"/>
      <c r="D125" s="19">
        <f aca="true" t="shared" si="13" ref="D125:D126">D126</f>
        <v>1500000</v>
      </c>
    </row>
    <row r="126" spans="1:4" s="20" customFormat="1" ht="15">
      <c r="A126" s="21" t="s">
        <v>17</v>
      </c>
      <c r="B126" s="18" t="s">
        <v>104</v>
      </c>
      <c r="C126" s="18">
        <v>800</v>
      </c>
      <c r="D126" s="19">
        <f t="shared" si="13"/>
        <v>1500000</v>
      </c>
    </row>
    <row r="127" spans="1:4" s="12" customFormat="1" ht="46.5">
      <c r="A127" s="21" t="s">
        <v>18</v>
      </c>
      <c r="B127" s="18" t="s">
        <v>104</v>
      </c>
      <c r="C127" s="18">
        <v>810</v>
      </c>
      <c r="D127" s="19">
        <v>1500000</v>
      </c>
    </row>
    <row r="128" spans="1:4" s="12" customFormat="1" ht="46.5">
      <c r="A128" s="17" t="s">
        <v>105</v>
      </c>
      <c r="B128" s="18" t="s">
        <v>106</v>
      </c>
      <c r="C128" s="18"/>
      <c r="D128" s="19">
        <f aca="true" t="shared" si="14" ref="D128:D129">D129</f>
        <v>6000000</v>
      </c>
    </row>
    <row r="129" spans="1:4" s="12" customFormat="1" ht="15">
      <c r="A129" s="21" t="s">
        <v>17</v>
      </c>
      <c r="B129" s="18" t="s">
        <v>106</v>
      </c>
      <c r="C129" s="18">
        <v>800</v>
      </c>
      <c r="D129" s="19">
        <f t="shared" si="14"/>
        <v>6000000</v>
      </c>
    </row>
    <row r="130" spans="1:4" s="12" customFormat="1" ht="46.5">
      <c r="A130" s="21" t="s">
        <v>18</v>
      </c>
      <c r="B130" s="18" t="s">
        <v>106</v>
      </c>
      <c r="C130" s="18">
        <v>810</v>
      </c>
      <c r="D130" s="19">
        <v>6000000</v>
      </c>
    </row>
    <row r="131" spans="1:4" s="12" customFormat="1" ht="30.75">
      <c r="A131" s="21" t="s">
        <v>107</v>
      </c>
      <c r="B131" s="18" t="s">
        <v>108</v>
      </c>
      <c r="C131" s="18"/>
      <c r="D131" s="19">
        <f>D132</f>
        <v>300000</v>
      </c>
    </row>
    <row r="132" spans="1:4" s="12" customFormat="1" ht="30.75">
      <c r="A132" s="21" t="s">
        <v>14</v>
      </c>
      <c r="B132" s="18" t="s">
        <v>108</v>
      </c>
      <c r="C132" s="18">
        <v>600</v>
      </c>
      <c r="D132" s="19">
        <f>D133+D134</f>
        <v>300000</v>
      </c>
    </row>
    <row r="133" spans="1:4" s="12" customFormat="1" ht="15">
      <c r="A133" s="21" t="s">
        <v>15</v>
      </c>
      <c r="B133" s="18" t="s">
        <v>108</v>
      </c>
      <c r="C133" s="18">
        <v>610</v>
      </c>
      <c r="D133" s="19">
        <v>200000</v>
      </c>
    </row>
    <row r="134" spans="1:4" s="12" customFormat="1" ht="15">
      <c r="A134" s="21" t="s">
        <v>61</v>
      </c>
      <c r="B134" s="18" t="s">
        <v>108</v>
      </c>
      <c r="C134" s="18">
        <v>620</v>
      </c>
      <c r="D134" s="19">
        <v>100000</v>
      </c>
    </row>
    <row r="135" spans="1:4" s="12" customFormat="1" ht="30.75">
      <c r="A135" s="17" t="s">
        <v>109</v>
      </c>
      <c r="B135" s="18" t="s">
        <v>110</v>
      </c>
      <c r="C135" s="18"/>
      <c r="D135" s="22">
        <f aca="true" t="shared" si="15" ref="D135:D136">D136</f>
        <v>500000</v>
      </c>
    </row>
    <row r="136" spans="1:4" s="12" customFormat="1" ht="30.75">
      <c r="A136" s="21" t="s">
        <v>14</v>
      </c>
      <c r="B136" s="18" t="s">
        <v>110</v>
      </c>
      <c r="C136" s="18">
        <v>600</v>
      </c>
      <c r="D136" s="22">
        <f t="shared" si="15"/>
        <v>500000</v>
      </c>
    </row>
    <row r="137" spans="1:4" s="12" customFormat="1" ht="15">
      <c r="A137" s="21" t="s">
        <v>15</v>
      </c>
      <c r="B137" s="18" t="s">
        <v>110</v>
      </c>
      <c r="C137" s="18">
        <v>610</v>
      </c>
      <c r="D137" s="22">
        <v>500000</v>
      </c>
    </row>
    <row r="138" spans="1:4" s="12" customFormat="1" ht="15">
      <c r="A138" s="21" t="s">
        <v>111</v>
      </c>
      <c r="B138" s="18" t="s">
        <v>112</v>
      </c>
      <c r="C138" s="18"/>
      <c r="D138" s="22">
        <f aca="true" t="shared" si="16" ref="D138:D139">D139</f>
        <v>200000</v>
      </c>
    </row>
    <row r="139" spans="1:4" s="20" customFormat="1" ht="30.75">
      <c r="A139" s="21" t="s">
        <v>14</v>
      </c>
      <c r="B139" s="18" t="s">
        <v>112</v>
      </c>
      <c r="C139" s="18">
        <v>600</v>
      </c>
      <c r="D139" s="22">
        <f t="shared" si="16"/>
        <v>200000</v>
      </c>
    </row>
    <row r="140" spans="1:4" s="20" customFormat="1" ht="15">
      <c r="A140" s="21" t="s">
        <v>15</v>
      </c>
      <c r="B140" s="18" t="s">
        <v>112</v>
      </c>
      <c r="C140" s="18">
        <v>610</v>
      </c>
      <c r="D140" s="22">
        <v>200000</v>
      </c>
    </row>
    <row r="141" spans="1:4" s="20" customFormat="1" ht="15">
      <c r="A141" s="21" t="s">
        <v>113</v>
      </c>
      <c r="B141" s="18" t="s">
        <v>114</v>
      </c>
      <c r="C141" s="18"/>
      <c r="D141" s="19">
        <f aca="true" t="shared" si="17" ref="D141:D142">D142</f>
        <v>35044900</v>
      </c>
    </row>
    <row r="142" spans="1:4" s="20" customFormat="1" ht="30.75">
      <c r="A142" s="21" t="s">
        <v>115</v>
      </c>
      <c r="B142" s="18" t="s">
        <v>114</v>
      </c>
      <c r="C142" s="18">
        <v>400</v>
      </c>
      <c r="D142" s="19">
        <f t="shared" si="17"/>
        <v>35044900</v>
      </c>
    </row>
    <row r="143" spans="1:4" s="20" customFormat="1" ht="15">
      <c r="A143" s="21" t="s">
        <v>116</v>
      </c>
      <c r="B143" s="18" t="s">
        <v>114</v>
      </c>
      <c r="C143" s="18">
        <v>410</v>
      </c>
      <c r="D143" s="19">
        <v>35044900</v>
      </c>
    </row>
    <row r="144" spans="1:4" ht="30.75">
      <c r="A144" s="17" t="s">
        <v>117</v>
      </c>
      <c r="B144" s="18" t="s">
        <v>118</v>
      </c>
      <c r="C144" s="18"/>
      <c r="D144" s="19">
        <f>SUM(D145,D148,D151,D154)</f>
        <v>56169947.78</v>
      </c>
    </row>
    <row r="145" spans="1:4" ht="30.75">
      <c r="A145" s="17" t="s">
        <v>119</v>
      </c>
      <c r="B145" s="18" t="s">
        <v>120</v>
      </c>
      <c r="C145" s="18"/>
      <c r="D145" s="19">
        <f aca="true" t="shared" si="18" ref="D145:D146">D146</f>
        <v>53200000</v>
      </c>
    </row>
    <row r="146" spans="1:4" ht="30.75">
      <c r="A146" s="21" t="s">
        <v>14</v>
      </c>
      <c r="B146" s="18" t="s">
        <v>120</v>
      </c>
      <c r="C146" s="18">
        <v>600</v>
      </c>
      <c r="D146" s="19">
        <f t="shared" si="18"/>
        <v>53200000</v>
      </c>
    </row>
    <row r="147" spans="1:4" ht="15">
      <c r="A147" s="21" t="s">
        <v>15</v>
      </c>
      <c r="B147" s="18" t="s">
        <v>120</v>
      </c>
      <c r="C147" s="18">
        <v>610</v>
      </c>
      <c r="D147" s="19">
        <v>53200000</v>
      </c>
    </row>
    <row r="148" spans="1:4" ht="46.5">
      <c r="A148" s="17" t="s">
        <v>121</v>
      </c>
      <c r="B148" s="18" t="s">
        <v>122</v>
      </c>
      <c r="C148" s="18"/>
      <c r="D148" s="19">
        <f aca="true" t="shared" si="19" ref="D148:D149">D149</f>
        <v>1500000</v>
      </c>
    </row>
    <row r="149" spans="1:4" ht="30.75">
      <c r="A149" s="21" t="s">
        <v>14</v>
      </c>
      <c r="B149" s="18" t="s">
        <v>122</v>
      </c>
      <c r="C149" s="18">
        <v>600</v>
      </c>
      <c r="D149" s="19">
        <f t="shared" si="19"/>
        <v>1500000</v>
      </c>
    </row>
    <row r="150" spans="1:4" ht="15">
      <c r="A150" s="21" t="s">
        <v>15</v>
      </c>
      <c r="B150" s="18" t="s">
        <v>122</v>
      </c>
      <c r="C150" s="18">
        <v>610</v>
      </c>
      <c r="D150" s="19">
        <v>1500000</v>
      </c>
    </row>
    <row r="151" spans="1:254" ht="78">
      <c r="A151" s="21" t="s">
        <v>123</v>
      </c>
      <c r="B151" s="18" t="s">
        <v>124</v>
      </c>
      <c r="C151" s="18"/>
      <c r="D151" s="19">
        <f aca="true" t="shared" si="20" ref="D151:D152">D152</f>
        <v>469947.78</v>
      </c>
      <c r="IR151" s="29"/>
      <c r="IS151" s="29"/>
      <c r="IT151" s="29"/>
    </row>
    <row r="152" spans="1:4" s="3" customFormat="1" ht="30.75">
      <c r="A152" s="30" t="s">
        <v>14</v>
      </c>
      <c r="B152" s="18" t="s">
        <v>124</v>
      </c>
      <c r="C152" s="18">
        <v>600</v>
      </c>
      <c r="D152" s="19">
        <f t="shared" si="20"/>
        <v>469947.78</v>
      </c>
    </row>
    <row r="153" spans="1:4" s="3" customFormat="1" ht="15">
      <c r="A153" s="30" t="s">
        <v>15</v>
      </c>
      <c r="B153" s="18" t="s">
        <v>124</v>
      </c>
      <c r="C153" s="18">
        <v>610</v>
      </c>
      <c r="D153" s="19">
        <f>46994.78+422953</f>
        <v>469947.78</v>
      </c>
    </row>
    <row r="154" spans="1:4" s="3" customFormat="1" ht="62.25">
      <c r="A154" s="21" t="s">
        <v>125</v>
      </c>
      <c r="B154" s="18" t="s">
        <v>126</v>
      </c>
      <c r="C154" s="18"/>
      <c r="D154" s="19">
        <f aca="true" t="shared" si="21" ref="D154:D155">D155</f>
        <v>1000000</v>
      </c>
    </row>
    <row r="155" spans="1:254" ht="30.75">
      <c r="A155" s="30" t="s">
        <v>14</v>
      </c>
      <c r="B155" s="18" t="s">
        <v>126</v>
      </c>
      <c r="C155" s="18">
        <v>600</v>
      </c>
      <c r="D155" s="19">
        <f t="shared" si="21"/>
        <v>1000000</v>
      </c>
      <c r="IR155" s="29"/>
      <c r="IS155" s="29"/>
      <c r="IT155" s="29"/>
    </row>
    <row r="156" spans="1:254" ht="15">
      <c r="A156" s="30" t="s">
        <v>15</v>
      </c>
      <c r="B156" s="18" t="s">
        <v>126</v>
      </c>
      <c r="C156" s="18">
        <v>610</v>
      </c>
      <c r="D156" s="19">
        <f>1000000</f>
        <v>1000000</v>
      </c>
      <c r="IR156" s="29"/>
      <c r="IS156" s="29"/>
      <c r="IT156" s="29"/>
    </row>
    <row r="157" spans="1:254" ht="30.75">
      <c r="A157" s="17" t="s">
        <v>127</v>
      </c>
      <c r="B157" s="18" t="s">
        <v>128</v>
      </c>
      <c r="C157" s="18"/>
      <c r="D157" s="19">
        <f>SUM(D158,D161)</f>
        <v>29030000</v>
      </c>
      <c r="IR157" s="29"/>
      <c r="IS157" s="29"/>
      <c r="IT157" s="29"/>
    </row>
    <row r="158" spans="1:4" s="3" customFormat="1" ht="15">
      <c r="A158" s="17" t="s">
        <v>129</v>
      </c>
      <c r="B158" s="18" t="s">
        <v>130</v>
      </c>
      <c r="C158" s="18"/>
      <c r="D158" s="19">
        <f aca="true" t="shared" si="22" ref="D158:D159">D159</f>
        <v>28030000</v>
      </c>
    </row>
    <row r="159" spans="1:4" ht="30.75">
      <c r="A159" s="21" t="s">
        <v>14</v>
      </c>
      <c r="B159" s="18" t="s">
        <v>130</v>
      </c>
      <c r="C159" s="18">
        <v>600</v>
      </c>
      <c r="D159" s="19">
        <f t="shared" si="22"/>
        <v>28030000</v>
      </c>
    </row>
    <row r="160" spans="1:4" s="31" customFormat="1" ht="15">
      <c r="A160" s="21" t="s">
        <v>15</v>
      </c>
      <c r="B160" s="18" t="s">
        <v>130</v>
      </c>
      <c r="C160" s="18">
        <v>610</v>
      </c>
      <c r="D160" s="19">
        <v>28030000</v>
      </c>
    </row>
    <row r="161" spans="1:4" s="20" customFormat="1" ht="30.75">
      <c r="A161" s="17" t="s">
        <v>131</v>
      </c>
      <c r="B161" s="18" t="s">
        <v>132</v>
      </c>
      <c r="C161" s="18"/>
      <c r="D161" s="19">
        <f aca="true" t="shared" si="23" ref="D161:D162">D162</f>
        <v>1000000</v>
      </c>
    </row>
    <row r="162" spans="1:4" s="20" customFormat="1" ht="30.75">
      <c r="A162" s="21" t="s">
        <v>14</v>
      </c>
      <c r="B162" s="18" t="s">
        <v>132</v>
      </c>
      <c r="C162" s="18">
        <v>600</v>
      </c>
      <c r="D162" s="19">
        <f t="shared" si="23"/>
        <v>1000000</v>
      </c>
    </row>
    <row r="163" spans="1:4" s="20" customFormat="1" ht="15">
      <c r="A163" s="21" t="s">
        <v>15</v>
      </c>
      <c r="B163" s="18" t="s">
        <v>132</v>
      </c>
      <c r="C163" s="18">
        <v>610</v>
      </c>
      <c r="D163" s="19">
        <v>1000000</v>
      </c>
    </row>
    <row r="164" spans="1:4" s="20" customFormat="1" ht="46.5">
      <c r="A164" s="17" t="s">
        <v>133</v>
      </c>
      <c r="B164" s="18" t="s">
        <v>134</v>
      </c>
      <c r="C164" s="18"/>
      <c r="D164" s="19">
        <f>SUM(D165,D168)</f>
        <v>133784758</v>
      </c>
    </row>
    <row r="165" spans="1:4" s="20" customFormat="1" ht="30.75">
      <c r="A165" s="17" t="s">
        <v>135</v>
      </c>
      <c r="B165" s="18" t="s">
        <v>136</v>
      </c>
      <c r="C165" s="18"/>
      <c r="D165" s="19">
        <f aca="true" t="shared" si="24" ref="D165:D166">D166</f>
        <v>130784758</v>
      </c>
    </row>
    <row r="166" spans="1:4" s="20" customFormat="1" ht="30.75">
      <c r="A166" s="21" t="s">
        <v>14</v>
      </c>
      <c r="B166" s="18" t="s">
        <v>136</v>
      </c>
      <c r="C166" s="18">
        <v>600</v>
      </c>
      <c r="D166" s="19">
        <f t="shared" si="24"/>
        <v>130784758</v>
      </c>
    </row>
    <row r="167" spans="1:4" s="20" customFormat="1" ht="15">
      <c r="A167" s="21" t="s">
        <v>15</v>
      </c>
      <c r="B167" s="18" t="s">
        <v>136</v>
      </c>
      <c r="C167" s="18">
        <v>610</v>
      </c>
      <c r="D167" s="19">
        <v>130784758</v>
      </c>
    </row>
    <row r="168" spans="1:4" s="20" customFormat="1" ht="46.5">
      <c r="A168" s="17" t="s">
        <v>137</v>
      </c>
      <c r="B168" s="18" t="s">
        <v>138</v>
      </c>
      <c r="C168" s="18"/>
      <c r="D168" s="19">
        <f aca="true" t="shared" si="25" ref="D168:D169">D169</f>
        <v>3000000</v>
      </c>
    </row>
    <row r="169" spans="1:4" s="20" customFormat="1" ht="30.75">
      <c r="A169" s="21" t="s">
        <v>14</v>
      </c>
      <c r="B169" s="18" t="s">
        <v>138</v>
      </c>
      <c r="C169" s="18">
        <v>600</v>
      </c>
      <c r="D169" s="19">
        <f t="shared" si="25"/>
        <v>3000000</v>
      </c>
    </row>
    <row r="170" spans="1:4" s="20" customFormat="1" ht="15">
      <c r="A170" s="21" t="s">
        <v>15</v>
      </c>
      <c r="B170" s="18" t="s">
        <v>138</v>
      </c>
      <c r="C170" s="18">
        <v>610</v>
      </c>
      <c r="D170" s="19">
        <v>3000000</v>
      </c>
    </row>
    <row r="171" spans="1:4" s="20" customFormat="1" ht="46.5">
      <c r="A171" s="21" t="s">
        <v>139</v>
      </c>
      <c r="B171" s="18" t="s">
        <v>140</v>
      </c>
      <c r="C171" s="18"/>
      <c r="D171" s="19">
        <f>SUM(D172,D179)</f>
        <v>45006000</v>
      </c>
    </row>
    <row r="172" spans="1:4" s="20" customFormat="1" ht="30.75">
      <c r="A172" s="21" t="s">
        <v>141</v>
      </c>
      <c r="B172" s="18" t="s">
        <v>142</v>
      </c>
      <c r="C172" s="18"/>
      <c r="D172" s="22">
        <f>SUM(D173,D175,D177)</f>
        <v>5953000</v>
      </c>
    </row>
    <row r="173" spans="1:4" s="20" customFormat="1" ht="78">
      <c r="A173" s="25" t="s">
        <v>74</v>
      </c>
      <c r="B173" s="18" t="s">
        <v>142</v>
      </c>
      <c r="C173" s="26" t="s">
        <v>75</v>
      </c>
      <c r="D173" s="19">
        <f>D174</f>
        <v>5600000</v>
      </c>
    </row>
    <row r="174" spans="1:4" s="20" customFormat="1" ht="30.75">
      <c r="A174" s="25" t="s">
        <v>76</v>
      </c>
      <c r="B174" s="18" t="s">
        <v>142</v>
      </c>
      <c r="C174" s="26" t="s">
        <v>77</v>
      </c>
      <c r="D174" s="19">
        <v>5600000</v>
      </c>
    </row>
    <row r="175" spans="1:4" s="20" customFormat="1" ht="30.75">
      <c r="A175" s="24" t="s">
        <v>27</v>
      </c>
      <c r="B175" s="18" t="s">
        <v>142</v>
      </c>
      <c r="C175" s="26" t="s">
        <v>78</v>
      </c>
      <c r="D175" s="19">
        <f>D176</f>
        <v>350000</v>
      </c>
    </row>
    <row r="176" spans="1:4" s="12" customFormat="1" ht="30.75">
      <c r="A176" s="24" t="s">
        <v>28</v>
      </c>
      <c r="B176" s="18" t="s">
        <v>142</v>
      </c>
      <c r="C176" s="26" t="s">
        <v>79</v>
      </c>
      <c r="D176" s="19">
        <v>350000</v>
      </c>
    </row>
    <row r="177" spans="1:4" s="20" customFormat="1" ht="15">
      <c r="A177" s="24" t="s">
        <v>17</v>
      </c>
      <c r="B177" s="18" t="s">
        <v>142</v>
      </c>
      <c r="C177" s="26" t="s">
        <v>80</v>
      </c>
      <c r="D177" s="19">
        <f>D178</f>
        <v>3000</v>
      </c>
    </row>
    <row r="178" spans="1:4" s="20" customFormat="1" ht="15">
      <c r="A178" s="24" t="s">
        <v>81</v>
      </c>
      <c r="B178" s="18" t="s">
        <v>142</v>
      </c>
      <c r="C178" s="26" t="s">
        <v>82</v>
      </c>
      <c r="D178" s="19">
        <v>3000</v>
      </c>
    </row>
    <row r="179" spans="1:4" ht="30.75">
      <c r="A179" s="21" t="s">
        <v>143</v>
      </c>
      <c r="B179" s="18" t="s">
        <v>144</v>
      </c>
      <c r="C179" s="18"/>
      <c r="D179" s="19">
        <f>SUM(D180,D182,D184)</f>
        <v>39053000</v>
      </c>
    </row>
    <row r="180" spans="1:4" ht="78">
      <c r="A180" s="25" t="s">
        <v>74</v>
      </c>
      <c r="B180" s="18" t="s">
        <v>144</v>
      </c>
      <c r="C180" s="18">
        <v>100</v>
      </c>
      <c r="D180" s="19">
        <f>D181</f>
        <v>37800000</v>
      </c>
    </row>
    <row r="181" spans="1:4" ht="15">
      <c r="A181" s="25" t="s">
        <v>85</v>
      </c>
      <c r="B181" s="18" t="s">
        <v>144</v>
      </c>
      <c r="C181" s="18">
        <v>110</v>
      </c>
      <c r="D181" s="19">
        <v>37800000</v>
      </c>
    </row>
    <row r="182" spans="1:4" ht="30.75">
      <c r="A182" s="24" t="s">
        <v>27</v>
      </c>
      <c r="B182" s="18" t="s">
        <v>144</v>
      </c>
      <c r="C182" s="18">
        <v>200</v>
      </c>
      <c r="D182" s="19">
        <f>D183</f>
        <v>1250000</v>
      </c>
    </row>
    <row r="183" spans="1:4" ht="30.75">
      <c r="A183" s="24" t="s">
        <v>28</v>
      </c>
      <c r="B183" s="18" t="s">
        <v>144</v>
      </c>
      <c r="C183" s="18">
        <v>240</v>
      </c>
      <c r="D183" s="19">
        <v>1250000</v>
      </c>
    </row>
    <row r="184" spans="1:4" ht="15">
      <c r="A184" s="24" t="s">
        <v>17</v>
      </c>
      <c r="B184" s="18" t="s">
        <v>144</v>
      </c>
      <c r="C184" s="26" t="s">
        <v>80</v>
      </c>
      <c r="D184" s="19">
        <f>D185</f>
        <v>3000</v>
      </c>
    </row>
    <row r="185" spans="1:4" ht="15">
      <c r="A185" s="24" t="s">
        <v>81</v>
      </c>
      <c r="B185" s="18" t="s">
        <v>144</v>
      </c>
      <c r="C185" s="26" t="s">
        <v>82</v>
      </c>
      <c r="D185" s="19">
        <v>3000</v>
      </c>
    </row>
    <row r="186" spans="1:4" ht="30.75">
      <c r="A186" s="13" t="s">
        <v>145</v>
      </c>
      <c r="B186" s="14" t="s">
        <v>146</v>
      </c>
      <c r="C186" s="14"/>
      <c r="D186" s="15">
        <f>SUM(D187,D190)</f>
        <v>8800000</v>
      </c>
    </row>
    <row r="187" spans="1:4" ht="30.75">
      <c r="A187" s="21" t="s">
        <v>147</v>
      </c>
      <c r="B187" s="18" t="s">
        <v>148</v>
      </c>
      <c r="C187" s="18"/>
      <c r="D187" s="19">
        <f aca="true" t="shared" si="26" ref="D187:D188">D188</f>
        <v>600000</v>
      </c>
    </row>
    <row r="188" spans="1:4" ht="30.75">
      <c r="A188" s="21" t="s">
        <v>14</v>
      </c>
      <c r="B188" s="18" t="s">
        <v>148</v>
      </c>
      <c r="C188" s="18">
        <v>600</v>
      </c>
      <c r="D188" s="19">
        <f t="shared" si="26"/>
        <v>600000</v>
      </c>
    </row>
    <row r="189" spans="1:4" ht="15">
      <c r="A189" s="21" t="s">
        <v>15</v>
      </c>
      <c r="B189" s="18" t="s">
        <v>148</v>
      </c>
      <c r="C189" s="18">
        <v>610</v>
      </c>
      <c r="D189" s="22">
        <v>600000</v>
      </c>
    </row>
    <row r="190" spans="1:254" ht="30.75">
      <c r="A190" s="21" t="s">
        <v>149</v>
      </c>
      <c r="B190" s="18" t="s">
        <v>150</v>
      </c>
      <c r="C190" s="18"/>
      <c r="D190" s="22">
        <f aca="true" t="shared" si="27" ref="D190:D191">D191</f>
        <v>8200000</v>
      </c>
      <c r="IR190" s="29"/>
      <c r="IS190" s="29"/>
      <c r="IT190" s="29"/>
    </row>
    <row r="191" spans="1:4" s="12" customFormat="1" ht="30.75">
      <c r="A191" s="21" t="s">
        <v>14</v>
      </c>
      <c r="B191" s="18" t="s">
        <v>150</v>
      </c>
      <c r="C191" s="18">
        <v>600</v>
      </c>
      <c r="D191" s="22">
        <f t="shared" si="27"/>
        <v>8200000</v>
      </c>
    </row>
    <row r="192" spans="1:4" s="12" customFormat="1" ht="15">
      <c r="A192" s="21" t="s">
        <v>15</v>
      </c>
      <c r="B192" s="18" t="s">
        <v>150</v>
      </c>
      <c r="C192" s="18">
        <v>610</v>
      </c>
      <c r="D192" s="22">
        <v>8200000</v>
      </c>
    </row>
    <row r="193" spans="1:4" s="12" customFormat="1" ht="30.75">
      <c r="A193" s="13" t="s">
        <v>151</v>
      </c>
      <c r="B193" s="14" t="s">
        <v>152</v>
      </c>
      <c r="C193" s="14"/>
      <c r="D193" s="15">
        <f>D194+D197+D200+D203+D207+D212</f>
        <v>142060029</v>
      </c>
    </row>
    <row r="194" spans="1:4" s="12" customFormat="1" ht="30.75">
      <c r="A194" s="32" t="s">
        <v>153</v>
      </c>
      <c r="B194" s="18" t="s">
        <v>154</v>
      </c>
      <c r="C194" s="18"/>
      <c r="D194" s="19">
        <f aca="true" t="shared" si="28" ref="D194:D195">D195</f>
        <v>2500000</v>
      </c>
    </row>
    <row r="195" spans="1:4" s="20" customFormat="1" ht="30.75">
      <c r="A195" s="21" t="s">
        <v>14</v>
      </c>
      <c r="B195" s="18" t="s">
        <v>154</v>
      </c>
      <c r="C195" s="18">
        <v>600</v>
      </c>
      <c r="D195" s="19">
        <f t="shared" si="28"/>
        <v>2500000</v>
      </c>
    </row>
    <row r="196" spans="1:4" s="12" customFormat="1" ht="15">
      <c r="A196" s="21" t="s">
        <v>61</v>
      </c>
      <c r="B196" s="18" t="s">
        <v>154</v>
      </c>
      <c r="C196" s="18">
        <v>620</v>
      </c>
      <c r="D196" s="19">
        <v>2500000</v>
      </c>
    </row>
    <row r="197" spans="1:4" s="12" customFormat="1" ht="30.75">
      <c r="A197" s="21" t="s">
        <v>155</v>
      </c>
      <c r="B197" s="18" t="s">
        <v>156</v>
      </c>
      <c r="C197" s="18"/>
      <c r="D197" s="19">
        <f aca="true" t="shared" si="29" ref="D197:D198">D198</f>
        <v>12000000</v>
      </c>
    </row>
    <row r="198" spans="1:4" s="12" customFormat="1" ht="15">
      <c r="A198" s="21" t="s">
        <v>17</v>
      </c>
      <c r="B198" s="18" t="s">
        <v>156</v>
      </c>
      <c r="C198" s="18">
        <v>800</v>
      </c>
      <c r="D198" s="19">
        <f t="shared" si="29"/>
        <v>12000000</v>
      </c>
    </row>
    <row r="199" spans="1:4" s="12" customFormat="1" ht="46.5">
      <c r="A199" s="21" t="s">
        <v>18</v>
      </c>
      <c r="B199" s="18" t="s">
        <v>156</v>
      </c>
      <c r="C199" s="18">
        <v>810</v>
      </c>
      <c r="D199" s="19">
        <v>12000000</v>
      </c>
    </row>
    <row r="200" spans="1:4" s="12" customFormat="1" ht="46.5">
      <c r="A200" s="21" t="s">
        <v>157</v>
      </c>
      <c r="B200" s="18" t="s">
        <v>158</v>
      </c>
      <c r="C200" s="18"/>
      <c r="D200" s="19">
        <f aca="true" t="shared" si="30" ref="D200:D201">D201</f>
        <v>30500000</v>
      </c>
    </row>
    <row r="201" spans="1:4" s="12" customFormat="1" ht="15">
      <c r="A201" s="21" t="s">
        <v>17</v>
      </c>
      <c r="B201" s="18" t="s">
        <v>158</v>
      </c>
      <c r="C201" s="18">
        <v>800</v>
      </c>
      <c r="D201" s="19">
        <f t="shared" si="30"/>
        <v>30500000</v>
      </c>
    </row>
    <row r="202" spans="1:4" s="12" customFormat="1" ht="46.5">
      <c r="A202" s="21" t="s">
        <v>18</v>
      </c>
      <c r="B202" s="18" t="s">
        <v>158</v>
      </c>
      <c r="C202" s="18">
        <v>810</v>
      </c>
      <c r="D202" s="19">
        <v>30500000</v>
      </c>
    </row>
    <row r="203" spans="1:4" s="12" customFormat="1" ht="30.75">
      <c r="A203" s="21" t="s">
        <v>159</v>
      </c>
      <c r="B203" s="18" t="s">
        <v>160</v>
      </c>
      <c r="C203" s="18"/>
      <c r="D203" s="19">
        <f>D204</f>
        <v>92300000</v>
      </c>
    </row>
    <row r="204" spans="1:4" s="12" customFormat="1" ht="30.75">
      <c r="A204" s="21" t="s">
        <v>14</v>
      </c>
      <c r="B204" s="18" t="s">
        <v>160</v>
      </c>
      <c r="C204" s="18">
        <v>600</v>
      </c>
      <c r="D204" s="19">
        <f>SUM(D205,D206)</f>
        <v>92300000</v>
      </c>
    </row>
    <row r="205" spans="1:4" s="12" customFormat="1" ht="15">
      <c r="A205" s="21" t="s">
        <v>15</v>
      </c>
      <c r="B205" s="18" t="s">
        <v>160</v>
      </c>
      <c r="C205" s="18">
        <v>610</v>
      </c>
      <c r="D205" s="19">
        <v>28000000</v>
      </c>
    </row>
    <row r="206" spans="1:4" s="12" customFormat="1" ht="15">
      <c r="A206" s="21" t="s">
        <v>61</v>
      </c>
      <c r="B206" s="18" t="s">
        <v>160</v>
      </c>
      <c r="C206" s="18">
        <v>620</v>
      </c>
      <c r="D206" s="19">
        <v>64300000</v>
      </c>
    </row>
    <row r="207" spans="1:4" s="12" customFormat="1" ht="46.5">
      <c r="A207" s="21" t="s">
        <v>161</v>
      </c>
      <c r="B207" s="18" t="s">
        <v>162</v>
      </c>
      <c r="C207" s="18"/>
      <c r="D207" s="19">
        <f>D208+D210</f>
        <v>290880</v>
      </c>
    </row>
    <row r="208" spans="1:4" s="12" customFormat="1" ht="30.75">
      <c r="A208" s="24" t="s">
        <v>27</v>
      </c>
      <c r="B208" s="18" t="s">
        <v>162</v>
      </c>
      <c r="C208" s="18">
        <v>200</v>
      </c>
      <c r="D208" s="19">
        <f>D209</f>
        <v>2880</v>
      </c>
    </row>
    <row r="209" spans="1:4" s="27" customFormat="1" ht="30.75">
      <c r="A209" s="24" t="s">
        <v>28</v>
      </c>
      <c r="B209" s="18" t="s">
        <v>162</v>
      </c>
      <c r="C209" s="18">
        <v>240</v>
      </c>
      <c r="D209" s="19">
        <v>2880</v>
      </c>
    </row>
    <row r="210" spans="1:4" s="27" customFormat="1" ht="15">
      <c r="A210" s="21" t="s">
        <v>29</v>
      </c>
      <c r="B210" s="18" t="s">
        <v>162</v>
      </c>
      <c r="C210" s="18">
        <v>300</v>
      </c>
      <c r="D210" s="19">
        <f>D211</f>
        <v>288000</v>
      </c>
    </row>
    <row r="211" spans="1:5" s="12" customFormat="1" ht="30.75">
      <c r="A211" s="21" t="s">
        <v>30</v>
      </c>
      <c r="B211" s="18" t="s">
        <v>162</v>
      </c>
      <c r="C211" s="18">
        <v>320</v>
      </c>
      <c r="D211" s="19">
        <v>288000</v>
      </c>
      <c r="E211" s="20"/>
    </row>
    <row r="212" spans="1:5" s="12" customFormat="1" ht="140.25">
      <c r="A212" s="23" t="s">
        <v>163</v>
      </c>
      <c r="B212" s="18" t="s">
        <v>164</v>
      </c>
      <c r="C212" s="18"/>
      <c r="D212" s="19">
        <f>D213</f>
        <v>4469149</v>
      </c>
      <c r="E212" s="20"/>
    </row>
    <row r="213" spans="1:5" s="12" customFormat="1" ht="30.75">
      <c r="A213" s="21" t="s">
        <v>14</v>
      </c>
      <c r="B213" s="18" t="s">
        <v>164</v>
      </c>
      <c r="C213" s="18">
        <v>600</v>
      </c>
      <c r="D213" s="19">
        <f>SUM(D214:D215)</f>
        <v>4469149</v>
      </c>
      <c r="E213" s="20"/>
    </row>
    <row r="214" spans="1:5" s="12" customFormat="1" ht="15">
      <c r="A214" s="21" t="s">
        <v>15</v>
      </c>
      <c r="B214" s="18" t="s">
        <v>164</v>
      </c>
      <c r="C214" s="18">
        <v>610</v>
      </c>
      <c r="D214" s="19">
        <f>200000+1800000</f>
        <v>2000000</v>
      </c>
      <c r="E214" s="20"/>
    </row>
    <row r="215" spans="1:5" s="12" customFormat="1" ht="15">
      <c r="A215" s="21" t="s">
        <v>61</v>
      </c>
      <c r="B215" s="18" t="s">
        <v>164</v>
      </c>
      <c r="C215" s="18">
        <v>620</v>
      </c>
      <c r="D215" s="19">
        <f>246915+2222234</f>
        <v>2469149</v>
      </c>
      <c r="E215" s="20"/>
    </row>
    <row r="216" spans="1:4" s="20" customFormat="1" ht="30.75">
      <c r="A216" s="13" t="s">
        <v>165</v>
      </c>
      <c r="B216" s="14" t="s">
        <v>166</v>
      </c>
      <c r="C216" s="14"/>
      <c r="D216" s="15">
        <f>D217+D318+D338+D344+D348</f>
        <v>995454226.48</v>
      </c>
    </row>
    <row r="217" spans="1:4" s="20" customFormat="1" ht="46.5">
      <c r="A217" s="21" t="s">
        <v>167</v>
      </c>
      <c r="B217" s="18" t="s">
        <v>168</v>
      </c>
      <c r="C217" s="18"/>
      <c r="D217" s="19">
        <f>D218+D223+D228+D233+D238+D243+D248+D254+D259+D262+D267+D270+D275+D280+D285+D290+D293+D299+D304+D309+D312+D315+D296</f>
        <v>927982569</v>
      </c>
    </row>
    <row r="218" spans="1:4" s="20" customFormat="1" ht="30.75">
      <c r="A218" s="21" t="s">
        <v>169</v>
      </c>
      <c r="B218" s="18" t="s">
        <v>170</v>
      </c>
      <c r="C218" s="18"/>
      <c r="D218" s="22">
        <f>D221+D219</f>
        <v>111316756</v>
      </c>
    </row>
    <row r="219" spans="1:4" s="20" customFormat="1" ht="30.75">
      <c r="A219" s="24" t="s">
        <v>27</v>
      </c>
      <c r="B219" s="18" t="s">
        <v>170</v>
      </c>
      <c r="C219" s="18">
        <v>200</v>
      </c>
      <c r="D219" s="22">
        <f>D220</f>
        <v>1119888</v>
      </c>
    </row>
    <row r="220" spans="1:4" s="20" customFormat="1" ht="30.75">
      <c r="A220" s="21" t="s">
        <v>28</v>
      </c>
      <c r="B220" s="18" t="s">
        <v>170</v>
      </c>
      <c r="C220" s="18">
        <v>240</v>
      </c>
      <c r="D220" s="22">
        <v>1119888</v>
      </c>
    </row>
    <row r="221" spans="1:4" s="20" customFormat="1" ht="15">
      <c r="A221" s="21" t="s">
        <v>29</v>
      </c>
      <c r="B221" s="18" t="s">
        <v>170</v>
      </c>
      <c r="C221" s="18">
        <v>300</v>
      </c>
      <c r="D221" s="22">
        <f>D222</f>
        <v>110196868</v>
      </c>
    </row>
    <row r="222" spans="1:4" ht="15">
      <c r="A222" s="21" t="s">
        <v>171</v>
      </c>
      <c r="B222" s="18" t="s">
        <v>170</v>
      </c>
      <c r="C222" s="18">
        <v>310</v>
      </c>
      <c r="D222" s="22">
        <v>110196868</v>
      </c>
    </row>
    <row r="223" spans="1:4" ht="46.5">
      <c r="A223" s="21" t="s">
        <v>172</v>
      </c>
      <c r="B223" s="18" t="s">
        <v>173</v>
      </c>
      <c r="C223" s="18"/>
      <c r="D223" s="22">
        <f>D226+D224</f>
        <v>9003574</v>
      </c>
    </row>
    <row r="224" spans="1:4" ht="30.75">
      <c r="A224" s="24" t="s">
        <v>27</v>
      </c>
      <c r="B224" s="18" t="s">
        <v>173</v>
      </c>
      <c r="C224" s="18">
        <v>200</v>
      </c>
      <c r="D224" s="22">
        <f>D225</f>
        <v>88775</v>
      </c>
    </row>
    <row r="225" spans="1:4" ht="30.75">
      <c r="A225" s="21" t="s">
        <v>28</v>
      </c>
      <c r="B225" s="18" t="s">
        <v>173</v>
      </c>
      <c r="C225" s="18">
        <v>240</v>
      </c>
      <c r="D225" s="22">
        <v>88775</v>
      </c>
    </row>
    <row r="226" spans="1:4" ht="15">
      <c r="A226" s="21" t="s">
        <v>29</v>
      </c>
      <c r="B226" s="18" t="s">
        <v>173</v>
      </c>
      <c r="C226" s="18">
        <v>300</v>
      </c>
      <c r="D226" s="22">
        <f>D227</f>
        <v>8914799</v>
      </c>
    </row>
    <row r="227" spans="1:4" ht="15">
      <c r="A227" s="21" t="s">
        <v>171</v>
      </c>
      <c r="B227" s="18" t="s">
        <v>173</v>
      </c>
      <c r="C227" s="18">
        <v>310</v>
      </c>
      <c r="D227" s="22">
        <v>8914799</v>
      </c>
    </row>
    <row r="228" spans="1:4" ht="30.75">
      <c r="A228" s="21" t="s">
        <v>174</v>
      </c>
      <c r="B228" s="18" t="s">
        <v>175</v>
      </c>
      <c r="C228" s="18"/>
      <c r="D228" s="22">
        <f>D231+D229</f>
        <v>34397971</v>
      </c>
    </row>
    <row r="229" spans="1:4" ht="30.75">
      <c r="A229" s="24" t="s">
        <v>27</v>
      </c>
      <c r="B229" s="18" t="s">
        <v>175</v>
      </c>
      <c r="C229" s="18">
        <v>200</v>
      </c>
      <c r="D229" s="22">
        <f>D230</f>
        <v>343980</v>
      </c>
    </row>
    <row r="230" spans="1:4" ht="30.75">
      <c r="A230" s="21" t="s">
        <v>28</v>
      </c>
      <c r="B230" s="18" t="s">
        <v>175</v>
      </c>
      <c r="C230" s="18">
        <v>240</v>
      </c>
      <c r="D230" s="22">
        <v>343980</v>
      </c>
    </row>
    <row r="231" spans="1:4" ht="15">
      <c r="A231" s="21" t="s">
        <v>29</v>
      </c>
      <c r="B231" s="18" t="s">
        <v>175</v>
      </c>
      <c r="C231" s="18">
        <v>300</v>
      </c>
      <c r="D231" s="22">
        <f>D232</f>
        <v>34053991</v>
      </c>
    </row>
    <row r="232" spans="1:4" ht="15">
      <c r="A232" s="21" t="s">
        <v>171</v>
      </c>
      <c r="B232" s="18" t="s">
        <v>175</v>
      </c>
      <c r="C232" s="18">
        <v>310</v>
      </c>
      <c r="D232" s="22">
        <v>34053991</v>
      </c>
    </row>
    <row r="233" spans="1:4" ht="30.75">
      <c r="A233" s="21" t="s">
        <v>176</v>
      </c>
      <c r="B233" s="18" t="s">
        <v>177</v>
      </c>
      <c r="C233" s="18"/>
      <c r="D233" s="22">
        <f>D236+D234</f>
        <v>22975121</v>
      </c>
    </row>
    <row r="234" spans="1:4" ht="30.75">
      <c r="A234" s="24" t="s">
        <v>27</v>
      </c>
      <c r="B234" s="18" t="s">
        <v>177</v>
      </c>
      <c r="C234" s="18">
        <v>200</v>
      </c>
      <c r="D234" s="22">
        <f>D235</f>
        <v>1156597</v>
      </c>
    </row>
    <row r="235" spans="1:4" ht="30.75">
      <c r="A235" s="21" t="s">
        <v>28</v>
      </c>
      <c r="B235" s="18" t="s">
        <v>177</v>
      </c>
      <c r="C235" s="18">
        <v>240</v>
      </c>
      <c r="D235" s="22">
        <v>1156597</v>
      </c>
    </row>
    <row r="236" spans="1:4" ht="15">
      <c r="A236" s="21" t="s">
        <v>29</v>
      </c>
      <c r="B236" s="18" t="s">
        <v>177</v>
      </c>
      <c r="C236" s="18">
        <v>300</v>
      </c>
      <c r="D236" s="22">
        <f>D237</f>
        <v>21818524</v>
      </c>
    </row>
    <row r="237" spans="1:4" ht="15">
      <c r="A237" s="21" t="s">
        <v>171</v>
      </c>
      <c r="B237" s="18" t="s">
        <v>177</v>
      </c>
      <c r="C237" s="18">
        <v>310</v>
      </c>
      <c r="D237" s="22">
        <v>21818524</v>
      </c>
    </row>
    <row r="238" spans="1:4" ht="46.5">
      <c r="A238" s="21" t="s">
        <v>178</v>
      </c>
      <c r="B238" s="18" t="s">
        <v>179</v>
      </c>
      <c r="C238" s="18"/>
      <c r="D238" s="22">
        <f>D241+D239</f>
        <v>1109733</v>
      </c>
    </row>
    <row r="239" spans="1:4" ht="30.75">
      <c r="A239" s="24" t="s">
        <v>27</v>
      </c>
      <c r="B239" s="18" t="s">
        <v>179</v>
      </c>
      <c r="C239" s="18">
        <v>200</v>
      </c>
      <c r="D239" s="22">
        <f>D240</f>
        <v>10805</v>
      </c>
    </row>
    <row r="240" spans="1:4" ht="30.75">
      <c r="A240" s="21" t="s">
        <v>28</v>
      </c>
      <c r="B240" s="18" t="s">
        <v>179</v>
      </c>
      <c r="C240" s="18">
        <v>240</v>
      </c>
      <c r="D240" s="22">
        <v>10805</v>
      </c>
    </row>
    <row r="241" spans="1:4" ht="15">
      <c r="A241" s="21" t="s">
        <v>29</v>
      </c>
      <c r="B241" s="18" t="s">
        <v>179</v>
      </c>
      <c r="C241" s="18">
        <v>300</v>
      </c>
      <c r="D241" s="22">
        <f>D242</f>
        <v>1098928</v>
      </c>
    </row>
    <row r="242" spans="1:4" ht="15">
      <c r="A242" s="21" t="s">
        <v>171</v>
      </c>
      <c r="B242" s="18" t="s">
        <v>179</v>
      </c>
      <c r="C242" s="18">
        <v>310</v>
      </c>
      <c r="D242" s="22">
        <v>1098928</v>
      </c>
    </row>
    <row r="243" spans="1:4" ht="46.5">
      <c r="A243" s="21" t="s">
        <v>180</v>
      </c>
      <c r="B243" s="18" t="s">
        <v>181</v>
      </c>
      <c r="C243" s="18"/>
      <c r="D243" s="22">
        <f>D246+D244</f>
        <v>3000000</v>
      </c>
    </row>
    <row r="244" spans="1:4" ht="30.75">
      <c r="A244" s="24" t="s">
        <v>27</v>
      </c>
      <c r="B244" s="18" t="s">
        <v>181</v>
      </c>
      <c r="C244" s="18">
        <v>200</v>
      </c>
      <c r="D244" s="19">
        <f>D245</f>
        <v>29703</v>
      </c>
    </row>
    <row r="245" spans="1:4" ht="30.75">
      <c r="A245" s="21" t="s">
        <v>28</v>
      </c>
      <c r="B245" s="18" t="s">
        <v>181</v>
      </c>
      <c r="C245" s="18">
        <v>240</v>
      </c>
      <c r="D245" s="19">
        <v>29703</v>
      </c>
    </row>
    <row r="246" spans="1:254" ht="15">
      <c r="A246" s="21" t="s">
        <v>29</v>
      </c>
      <c r="B246" s="18" t="s">
        <v>181</v>
      </c>
      <c r="C246" s="18">
        <v>300</v>
      </c>
      <c r="D246" s="19">
        <f>D247</f>
        <v>2970297</v>
      </c>
      <c r="IR246" s="29"/>
      <c r="IS246" s="29"/>
      <c r="IT246" s="29"/>
    </row>
    <row r="247" spans="1:4" s="3" customFormat="1" ht="15">
      <c r="A247" s="21" t="s">
        <v>171</v>
      </c>
      <c r="B247" s="18" t="s">
        <v>181</v>
      </c>
      <c r="C247" s="18">
        <v>310</v>
      </c>
      <c r="D247" s="19">
        <v>2970297</v>
      </c>
    </row>
    <row r="248" spans="1:4" s="20" customFormat="1" ht="46.5">
      <c r="A248" s="21" t="s">
        <v>182</v>
      </c>
      <c r="B248" s="18" t="s">
        <v>183</v>
      </c>
      <c r="C248" s="18"/>
      <c r="D248" s="22">
        <f>D251+D249</f>
        <v>281673910</v>
      </c>
    </row>
    <row r="249" spans="1:4" s="12" customFormat="1" ht="30.75">
      <c r="A249" s="24" t="s">
        <v>27</v>
      </c>
      <c r="B249" s="18" t="s">
        <v>183</v>
      </c>
      <c r="C249" s="18">
        <v>200</v>
      </c>
      <c r="D249" s="22">
        <f>D250</f>
        <v>2827354</v>
      </c>
    </row>
    <row r="250" spans="1:254" ht="30.75">
      <c r="A250" s="21" t="s">
        <v>28</v>
      </c>
      <c r="B250" s="18" t="s">
        <v>183</v>
      </c>
      <c r="C250" s="18">
        <v>240</v>
      </c>
      <c r="D250" s="22">
        <v>2827354</v>
      </c>
      <c r="IR250" s="29"/>
      <c r="IS250" s="29"/>
      <c r="IT250" s="29"/>
    </row>
    <row r="251" spans="1:254" ht="15">
      <c r="A251" s="21" t="s">
        <v>29</v>
      </c>
      <c r="B251" s="18" t="s">
        <v>183</v>
      </c>
      <c r="C251" s="18">
        <v>300</v>
      </c>
      <c r="D251" s="22">
        <f>SUM(D252:D253)</f>
        <v>278846556</v>
      </c>
      <c r="IR251" s="29"/>
      <c r="IS251" s="29"/>
      <c r="IT251" s="29"/>
    </row>
    <row r="252" spans="1:254" ht="15">
      <c r="A252" s="21" t="s">
        <v>171</v>
      </c>
      <c r="B252" s="18" t="s">
        <v>183</v>
      </c>
      <c r="C252" s="18">
        <v>310</v>
      </c>
      <c r="D252" s="22">
        <v>242052027</v>
      </c>
      <c r="IR252" s="29"/>
      <c r="IS252" s="29"/>
      <c r="IT252" s="29"/>
    </row>
    <row r="253" spans="1:4" ht="30.75">
      <c r="A253" s="21" t="s">
        <v>30</v>
      </c>
      <c r="B253" s="18" t="s">
        <v>183</v>
      </c>
      <c r="C253" s="18">
        <v>320</v>
      </c>
      <c r="D253" s="22">
        <v>36794529</v>
      </c>
    </row>
    <row r="254" spans="1:4" ht="46.5">
      <c r="A254" s="21" t="s">
        <v>184</v>
      </c>
      <c r="B254" s="18" t="s">
        <v>185</v>
      </c>
      <c r="C254" s="18"/>
      <c r="D254" s="22">
        <f>D257+D255</f>
        <v>49263</v>
      </c>
    </row>
    <row r="255" spans="1:4" ht="30.75">
      <c r="A255" s="24" t="s">
        <v>27</v>
      </c>
      <c r="B255" s="18" t="s">
        <v>185</v>
      </c>
      <c r="C255" s="18">
        <v>200</v>
      </c>
      <c r="D255" s="22">
        <f>D256</f>
        <v>488</v>
      </c>
    </row>
    <row r="256" spans="1:4" ht="30.75">
      <c r="A256" s="21" t="s">
        <v>28</v>
      </c>
      <c r="B256" s="18" t="s">
        <v>185</v>
      </c>
      <c r="C256" s="18">
        <v>240</v>
      </c>
      <c r="D256" s="22">
        <v>488</v>
      </c>
    </row>
    <row r="257" spans="1:4" ht="15">
      <c r="A257" s="21" t="s">
        <v>29</v>
      </c>
      <c r="B257" s="18" t="s">
        <v>185</v>
      </c>
      <c r="C257" s="18">
        <v>300</v>
      </c>
      <c r="D257" s="22">
        <f>D258</f>
        <v>48775</v>
      </c>
    </row>
    <row r="258" spans="1:4" ht="15">
      <c r="A258" s="21" t="s">
        <v>171</v>
      </c>
      <c r="B258" s="18" t="s">
        <v>185</v>
      </c>
      <c r="C258" s="18">
        <v>310</v>
      </c>
      <c r="D258" s="22">
        <v>48775</v>
      </c>
    </row>
    <row r="259" spans="1:4" ht="62.25">
      <c r="A259" s="21" t="s">
        <v>186</v>
      </c>
      <c r="B259" s="18" t="s">
        <v>187</v>
      </c>
      <c r="C259" s="18"/>
      <c r="D259" s="22">
        <f aca="true" t="shared" si="31" ref="D259:D260">D260</f>
        <v>1500000</v>
      </c>
    </row>
    <row r="260" spans="1:4" ht="15">
      <c r="A260" s="21" t="s">
        <v>29</v>
      </c>
      <c r="B260" s="18" t="s">
        <v>187</v>
      </c>
      <c r="C260" s="18">
        <v>300</v>
      </c>
      <c r="D260" s="22">
        <f t="shared" si="31"/>
        <v>1500000</v>
      </c>
    </row>
    <row r="261" spans="1:4" ht="30.75">
      <c r="A261" s="21" t="s">
        <v>30</v>
      </c>
      <c r="B261" s="18" t="s">
        <v>187</v>
      </c>
      <c r="C261" s="18">
        <v>320</v>
      </c>
      <c r="D261" s="22">
        <f>1000000+500000</f>
        <v>1500000</v>
      </c>
    </row>
    <row r="262" spans="1:4" ht="30.75">
      <c r="A262" s="21" t="s">
        <v>188</v>
      </c>
      <c r="B262" s="18" t="s">
        <v>189</v>
      </c>
      <c r="C262" s="18"/>
      <c r="D262" s="22">
        <f>D265+D263</f>
        <v>600000</v>
      </c>
    </row>
    <row r="263" spans="1:4" ht="30.75">
      <c r="A263" s="24" t="s">
        <v>27</v>
      </c>
      <c r="B263" s="18" t="s">
        <v>189</v>
      </c>
      <c r="C263" s="18">
        <v>200</v>
      </c>
      <c r="D263" s="22">
        <f>D264</f>
        <v>6000</v>
      </c>
    </row>
    <row r="264" spans="1:4" ht="30.75">
      <c r="A264" s="21" t="s">
        <v>28</v>
      </c>
      <c r="B264" s="18" t="s">
        <v>189</v>
      </c>
      <c r="C264" s="18">
        <v>240</v>
      </c>
      <c r="D264" s="22">
        <v>6000</v>
      </c>
    </row>
    <row r="265" spans="1:4" ht="15">
      <c r="A265" s="21" t="s">
        <v>29</v>
      </c>
      <c r="B265" s="18" t="s">
        <v>189</v>
      </c>
      <c r="C265" s="18">
        <v>300</v>
      </c>
      <c r="D265" s="22">
        <f>D266</f>
        <v>594000</v>
      </c>
    </row>
    <row r="266" spans="1:4" ht="15">
      <c r="A266" s="21" t="s">
        <v>171</v>
      </c>
      <c r="B266" s="18" t="s">
        <v>189</v>
      </c>
      <c r="C266" s="18">
        <v>310</v>
      </c>
      <c r="D266" s="22">
        <v>594000</v>
      </c>
    </row>
    <row r="267" spans="1:4" ht="62.25">
      <c r="A267" s="21" t="s">
        <v>190</v>
      </c>
      <c r="B267" s="18" t="s">
        <v>191</v>
      </c>
      <c r="C267" s="18"/>
      <c r="D267" s="22">
        <f>SUM(D268)</f>
        <v>100000</v>
      </c>
    </row>
    <row r="268" spans="1:4" s="20" customFormat="1" ht="15">
      <c r="A268" s="21" t="s">
        <v>29</v>
      </c>
      <c r="B268" s="18" t="s">
        <v>191</v>
      </c>
      <c r="C268" s="18">
        <v>300</v>
      </c>
      <c r="D268" s="22">
        <f>D269</f>
        <v>100000</v>
      </c>
    </row>
    <row r="269" spans="1:4" s="20" customFormat="1" ht="15">
      <c r="A269" s="21" t="s">
        <v>171</v>
      </c>
      <c r="B269" s="18" t="s">
        <v>191</v>
      </c>
      <c r="C269" s="18">
        <v>310</v>
      </c>
      <c r="D269" s="22">
        <v>100000</v>
      </c>
    </row>
    <row r="270" spans="1:4" s="20" customFormat="1" ht="30.75">
      <c r="A270" s="21" t="s">
        <v>192</v>
      </c>
      <c r="B270" s="18" t="s">
        <v>193</v>
      </c>
      <c r="C270" s="18"/>
      <c r="D270" s="22">
        <f>D273+D271</f>
        <v>800000</v>
      </c>
    </row>
    <row r="271" spans="1:4" s="12" customFormat="1" ht="30.75">
      <c r="A271" s="24" t="s">
        <v>27</v>
      </c>
      <c r="B271" s="18" t="s">
        <v>193</v>
      </c>
      <c r="C271" s="18">
        <v>200</v>
      </c>
      <c r="D271" s="22">
        <v>120000</v>
      </c>
    </row>
    <row r="272" spans="1:4" s="12" customFormat="1" ht="30.75">
      <c r="A272" s="21" t="s">
        <v>28</v>
      </c>
      <c r="B272" s="18" t="s">
        <v>193</v>
      </c>
      <c r="C272" s="18">
        <v>240</v>
      </c>
      <c r="D272" s="22">
        <v>128000</v>
      </c>
    </row>
    <row r="273" spans="1:4" s="12" customFormat="1" ht="15">
      <c r="A273" s="21" t="s">
        <v>29</v>
      </c>
      <c r="B273" s="18" t="s">
        <v>193</v>
      </c>
      <c r="C273" s="18">
        <v>300</v>
      </c>
      <c r="D273" s="22">
        <f>D274</f>
        <v>680000</v>
      </c>
    </row>
    <row r="274" spans="1:4" s="12" customFormat="1" ht="15">
      <c r="A274" s="21" t="s">
        <v>171</v>
      </c>
      <c r="B274" s="18" t="s">
        <v>193</v>
      </c>
      <c r="C274" s="18">
        <v>310</v>
      </c>
      <c r="D274" s="22">
        <v>680000</v>
      </c>
    </row>
    <row r="275" spans="1:4" s="12" customFormat="1" ht="46.5">
      <c r="A275" s="21" t="s">
        <v>194</v>
      </c>
      <c r="B275" s="18" t="s">
        <v>195</v>
      </c>
      <c r="C275" s="18"/>
      <c r="D275" s="22">
        <f>D278+D276</f>
        <v>4300000</v>
      </c>
    </row>
    <row r="276" spans="1:4" s="20" customFormat="1" ht="30.75">
      <c r="A276" s="24" t="s">
        <v>27</v>
      </c>
      <c r="B276" s="18" t="s">
        <v>195</v>
      </c>
      <c r="C276" s="18">
        <v>200</v>
      </c>
      <c r="D276" s="22">
        <f>D277</f>
        <v>43000</v>
      </c>
    </row>
    <row r="277" spans="1:4" s="20" customFormat="1" ht="30.75">
      <c r="A277" s="21" t="s">
        <v>28</v>
      </c>
      <c r="B277" s="18" t="s">
        <v>195</v>
      </c>
      <c r="C277" s="18">
        <v>240</v>
      </c>
      <c r="D277" s="22">
        <v>43000</v>
      </c>
    </row>
    <row r="278" spans="1:4" s="20" customFormat="1" ht="15">
      <c r="A278" s="21" t="s">
        <v>29</v>
      </c>
      <c r="B278" s="18" t="s">
        <v>195</v>
      </c>
      <c r="C278" s="18">
        <v>300</v>
      </c>
      <c r="D278" s="22">
        <f>D279</f>
        <v>4257000</v>
      </c>
    </row>
    <row r="279" spans="1:4" s="20" customFormat="1" ht="15">
      <c r="A279" s="21" t="s">
        <v>171</v>
      </c>
      <c r="B279" s="18" t="s">
        <v>195</v>
      </c>
      <c r="C279" s="18">
        <v>310</v>
      </c>
      <c r="D279" s="22">
        <v>4257000</v>
      </c>
    </row>
    <row r="280" spans="1:4" s="12" customFormat="1" ht="15">
      <c r="A280" s="21" t="s">
        <v>196</v>
      </c>
      <c r="B280" s="18" t="s">
        <v>197</v>
      </c>
      <c r="C280" s="18"/>
      <c r="D280" s="22">
        <f>D283+D281</f>
        <v>330000</v>
      </c>
    </row>
    <row r="281" spans="1:4" s="20" customFormat="1" ht="30.75">
      <c r="A281" s="24" t="s">
        <v>27</v>
      </c>
      <c r="B281" s="18" t="s">
        <v>197</v>
      </c>
      <c r="C281" s="18">
        <v>200</v>
      </c>
      <c r="D281" s="22">
        <f>D282</f>
        <v>4000</v>
      </c>
    </row>
    <row r="282" spans="1:4" s="20" customFormat="1" ht="30.75">
      <c r="A282" s="21" t="s">
        <v>28</v>
      </c>
      <c r="B282" s="18" t="s">
        <v>197</v>
      </c>
      <c r="C282" s="18">
        <v>240</v>
      </c>
      <c r="D282" s="22">
        <v>4000</v>
      </c>
    </row>
    <row r="283" spans="1:4" s="12" customFormat="1" ht="15">
      <c r="A283" s="21" t="s">
        <v>29</v>
      </c>
      <c r="B283" s="18" t="s">
        <v>197</v>
      </c>
      <c r="C283" s="18">
        <v>300</v>
      </c>
      <c r="D283" s="22">
        <f>D284</f>
        <v>326000</v>
      </c>
    </row>
    <row r="284" spans="1:4" s="20" customFormat="1" ht="15">
      <c r="A284" s="21" t="s">
        <v>171</v>
      </c>
      <c r="B284" s="18" t="s">
        <v>197</v>
      </c>
      <c r="C284" s="18">
        <v>310</v>
      </c>
      <c r="D284" s="22">
        <v>326000</v>
      </c>
    </row>
    <row r="285" spans="1:4" s="12" customFormat="1" ht="46.5">
      <c r="A285" s="21" t="s">
        <v>198</v>
      </c>
      <c r="B285" s="18" t="s">
        <v>199</v>
      </c>
      <c r="C285" s="18"/>
      <c r="D285" s="19">
        <f>D288+D286</f>
        <v>10500000</v>
      </c>
    </row>
    <row r="286" spans="1:4" s="20" customFormat="1" ht="30.75">
      <c r="A286" s="24" t="s">
        <v>27</v>
      </c>
      <c r="B286" s="18" t="s">
        <v>199</v>
      </c>
      <c r="C286" s="18">
        <v>200</v>
      </c>
      <c r="D286" s="19">
        <f>D287</f>
        <v>104000</v>
      </c>
    </row>
    <row r="287" spans="1:4" s="20" customFormat="1" ht="30.75">
      <c r="A287" s="24" t="s">
        <v>28</v>
      </c>
      <c r="B287" s="18" t="s">
        <v>199</v>
      </c>
      <c r="C287" s="18">
        <v>240</v>
      </c>
      <c r="D287" s="19">
        <v>104000</v>
      </c>
    </row>
    <row r="288" spans="1:4" s="20" customFormat="1" ht="15">
      <c r="A288" s="21" t="s">
        <v>29</v>
      </c>
      <c r="B288" s="18" t="s">
        <v>199</v>
      </c>
      <c r="C288" s="18">
        <v>300</v>
      </c>
      <c r="D288" s="19">
        <f>D289</f>
        <v>10396000</v>
      </c>
    </row>
    <row r="289" spans="1:4" s="20" customFormat="1" ht="15">
      <c r="A289" s="21" t="s">
        <v>171</v>
      </c>
      <c r="B289" s="18" t="s">
        <v>199</v>
      </c>
      <c r="C289" s="18">
        <v>310</v>
      </c>
      <c r="D289" s="19">
        <v>10396000</v>
      </c>
    </row>
    <row r="290" spans="1:4" s="20" customFormat="1" ht="30.75">
      <c r="A290" s="21" t="s">
        <v>200</v>
      </c>
      <c r="B290" s="18" t="s">
        <v>201</v>
      </c>
      <c r="C290" s="18"/>
      <c r="D290" s="19">
        <f aca="true" t="shared" si="32" ref="D290:D291">D291</f>
        <v>1000000</v>
      </c>
    </row>
    <row r="291" spans="1:4" s="20" customFormat="1" ht="30.75">
      <c r="A291" s="24" t="s">
        <v>27</v>
      </c>
      <c r="B291" s="18" t="s">
        <v>201</v>
      </c>
      <c r="C291" s="18">
        <v>200</v>
      </c>
      <c r="D291" s="19">
        <f t="shared" si="32"/>
        <v>1000000</v>
      </c>
    </row>
    <row r="292" spans="1:4" s="20" customFormat="1" ht="30.75">
      <c r="A292" s="24" t="s">
        <v>28</v>
      </c>
      <c r="B292" s="18" t="s">
        <v>201</v>
      </c>
      <c r="C292" s="18">
        <v>240</v>
      </c>
      <c r="D292" s="22">
        <v>1000000</v>
      </c>
    </row>
    <row r="293" spans="1:4" s="20" customFormat="1" ht="46.5">
      <c r="A293" s="21" t="s">
        <v>202</v>
      </c>
      <c r="B293" s="18" t="s">
        <v>203</v>
      </c>
      <c r="C293" s="18"/>
      <c r="D293" s="22">
        <f aca="true" t="shared" si="33" ref="D293:D294">D294</f>
        <v>2062327</v>
      </c>
    </row>
    <row r="294" spans="1:4" s="20" customFormat="1" ht="15">
      <c r="A294" s="21" t="s">
        <v>29</v>
      </c>
      <c r="B294" s="18" t="s">
        <v>203</v>
      </c>
      <c r="C294" s="18">
        <v>300</v>
      </c>
      <c r="D294" s="22">
        <f t="shared" si="33"/>
        <v>2062327</v>
      </c>
    </row>
    <row r="295" spans="1:4" s="12" customFormat="1" ht="15">
      <c r="A295" s="21" t="s">
        <v>171</v>
      </c>
      <c r="B295" s="18" t="s">
        <v>203</v>
      </c>
      <c r="C295" s="18">
        <v>310</v>
      </c>
      <c r="D295" s="22">
        <v>2062327</v>
      </c>
    </row>
    <row r="296" spans="1:4" s="20" customFormat="1" ht="30.75">
      <c r="A296" s="21" t="s">
        <v>204</v>
      </c>
      <c r="B296" s="18" t="s">
        <v>205</v>
      </c>
      <c r="C296" s="18"/>
      <c r="D296" s="22">
        <f aca="true" t="shared" si="34" ref="D296:D297">D297</f>
        <v>185914711</v>
      </c>
    </row>
    <row r="297" spans="1:4" s="20" customFormat="1" ht="15">
      <c r="A297" s="21" t="s">
        <v>29</v>
      </c>
      <c r="B297" s="18" t="s">
        <v>205</v>
      </c>
      <c r="C297" s="18">
        <v>300</v>
      </c>
      <c r="D297" s="22">
        <f t="shared" si="34"/>
        <v>185914711</v>
      </c>
    </row>
    <row r="298" spans="1:4" s="20" customFormat="1" ht="15">
      <c r="A298" s="21" t="s">
        <v>171</v>
      </c>
      <c r="B298" s="18" t="s">
        <v>205</v>
      </c>
      <c r="C298" s="18">
        <v>310</v>
      </c>
      <c r="D298" s="22">
        <v>185914711</v>
      </c>
    </row>
    <row r="299" spans="1:4" s="20" customFormat="1" ht="46.5">
      <c r="A299" s="21" t="s">
        <v>206</v>
      </c>
      <c r="B299" s="18" t="s">
        <v>207</v>
      </c>
      <c r="C299" s="18"/>
      <c r="D299" s="22">
        <f>D302+D300</f>
        <v>32942709</v>
      </c>
    </row>
    <row r="300" spans="1:254" ht="30.75">
      <c r="A300" s="24" t="s">
        <v>27</v>
      </c>
      <c r="B300" s="18" t="s">
        <v>207</v>
      </c>
      <c r="C300" s="18">
        <v>200</v>
      </c>
      <c r="D300" s="22">
        <f>D301</f>
        <v>326133</v>
      </c>
      <c r="IR300" s="29"/>
      <c r="IS300" s="29"/>
      <c r="IT300" s="29"/>
    </row>
    <row r="301" spans="1:4" s="3" customFormat="1" ht="30.75">
      <c r="A301" s="21" t="s">
        <v>28</v>
      </c>
      <c r="B301" s="18" t="s">
        <v>207</v>
      </c>
      <c r="C301" s="18">
        <v>240</v>
      </c>
      <c r="D301" s="22">
        <v>326133</v>
      </c>
    </row>
    <row r="302" spans="1:4" s="3" customFormat="1" ht="15">
      <c r="A302" s="21" t="s">
        <v>29</v>
      </c>
      <c r="B302" s="18" t="s">
        <v>207</v>
      </c>
      <c r="C302" s="18">
        <v>300</v>
      </c>
      <c r="D302" s="22">
        <f>D303</f>
        <v>32616576</v>
      </c>
    </row>
    <row r="303" spans="1:4" s="3" customFormat="1" ht="15">
      <c r="A303" s="21" t="s">
        <v>171</v>
      </c>
      <c r="B303" s="18" t="s">
        <v>207</v>
      </c>
      <c r="C303" s="18">
        <v>310</v>
      </c>
      <c r="D303" s="22">
        <v>32616576</v>
      </c>
    </row>
    <row r="304" spans="1:4" s="20" customFormat="1" ht="62.25">
      <c r="A304" s="21" t="s">
        <v>208</v>
      </c>
      <c r="B304" s="18" t="s">
        <v>209</v>
      </c>
      <c r="C304" s="18"/>
      <c r="D304" s="22">
        <f>D305+D307</f>
        <v>53642763</v>
      </c>
    </row>
    <row r="305" spans="1:4" s="20" customFormat="1" ht="30.75">
      <c r="A305" s="24" t="s">
        <v>27</v>
      </c>
      <c r="B305" s="18" t="s">
        <v>209</v>
      </c>
      <c r="C305" s="18">
        <v>200</v>
      </c>
      <c r="D305" s="22">
        <f>D306</f>
        <v>438139</v>
      </c>
    </row>
    <row r="306" spans="1:4" s="20" customFormat="1" ht="30.75">
      <c r="A306" s="21" t="s">
        <v>28</v>
      </c>
      <c r="B306" s="18" t="s">
        <v>209</v>
      </c>
      <c r="C306" s="18">
        <v>240</v>
      </c>
      <c r="D306" s="22">
        <v>438139</v>
      </c>
    </row>
    <row r="307" spans="1:5" s="12" customFormat="1" ht="15">
      <c r="A307" s="21" t="s">
        <v>29</v>
      </c>
      <c r="B307" s="18" t="s">
        <v>209</v>
      </c>
      <c r="C307" s="18">
        <v>300</v>
      </c>
      <c r="D307" s="22">
        <f>D308</f>
        <v>53204624</v>
      </c>
      <c r="E307" s="20"/>
    </row>
    <row r="308" spans="1:5" s="12" customFormat="1" ht="15">
      <c r="A308" s="21" t="s">
        <v>171</v>
      </c>
      <c r="B308" s="18" t="s">
        <v>209</v>
      </c>
      <c r="C308" s="18">
        <v>310</v>
      </c>
      <c r="D308" s="22">
        <v>53204624</v>
      </c>
      <c r="E308" s="20"/>
    </row>
    <row r="309" spans="1:4" s="20" customFormat="1" ht="93">
      <c r="A309" s="21" t="s">
        <v>210</v>
      </c>
      <c r="B309" s="18" t="s">
        <v>211</v>
      </c>
      <c r="C309" s="18"/>
      <c r="D309" s="22">
        <f aca="true" t="shared" si="35" ref="D309:D310">D310</f>
        <v>89105050</v>
      </c>
    </row>
    <row r="310" spans="1:4" s="12" customFormat="1" ht="15">
      <c r="A310" s="21" t="s">
        <v>29</v>
      </c>
      <c r="B310" s="18" t="s">
        <v>211</v>
      </c>
      <c r="C310" s="18">
        <v>300</v>
      </c>
      <c r="D310" s="22">
        <f t="shared" si="35"/>
        <v>89105050</v>
      </c>
    </row>
    <row r="311" spans="1:4" s="12" customFormat="1" ht="15">
      <c r="A311" s="21" t="s">
        <v>171</v>
      </c>
      <c r="B311" s="18" t="s">
        <v>211</v>
      </c>
      <c r="C311" s="18">
        <v>310</v>
      </c>
      <c r="D311" s="22">
        <v>89105050</v>
      </c>
    </row>
    <row r="312" spans="1:4" s="12" customFormat="1" ht="62.25">
      <c r="A312" s="21" t="s">
        <v>212</v>
      </c>
      <c r="B312" s="18" t="s">
        <v>213</v>
      </c>
      <c r="C312" s="18"/>
      <c r="D312" s="22">
        <f aca="true" t="shared" si="36" ref="D312:D313">D313</f>
        <v>79527661</v>
      </c>
    </row>
    <row r="313" spans="1:4" s="12" customFormat="1" ht="15">
      <c r="A313" s="21" t="s">
        <v>29</v>
      </c>
      <c r="B313" s="18" t="s">
        <v>213</v>
      </c>
      <c r="C313" s="18">
        <v>300</v>
      </c>
      <c r="D313" s="22">
        <f t="shared" si="36"/>
        <v>79527661</v>
      </c>
    </row>
    <row r="314" spans="1:4" s="12" customFormat="1" ht="15">
      <c r="A314" s="21" t="s">
        <v>171</v>
      </c>
      <c r="B314" s="18" t="s">
        <v>213</v>
      </c>
      <c r="C314" s="18">
        <v>310</v>
      </c>
      <c r="D314" s="22">
        <v>79527661</v>
      </c>
    </row>
    <row r="315" spans="1:4" s="12" customFormat="1" ht="93">
      <c r="A315" s="21" t="s">
        <v>214</v>
      </c>
      <c r="B315" s="18" t="s">
        <v>215</v>
      </c>
      <c r="C315" s="18"/>
      <c r="D315" s="22">
        <f aca="true" t="shared" si="37" ref="D315:D316">D316</f>
        <v>2131020</v>
      </c>
    </row>
    <row r="316" spans="1:4" s="12" customFormat="1" ht="15">
      <c r="A316" s="21" t="s">
        <v>29</v>
      </c>
      <c r="B316" s="18" t="s">
        <v>215</v>
      </c>
      <c r="C316" s="18">
        <v>300</v>
      </c>
      <c r="D316" s="22">
        <f t="shared" si="37"/>
        <v>2131020</v>
      </c>
    </row>
    <row r="317" spans="1:4" s="12" customFormat="1" ht="15">
      <c r="A317" s="21" t="s">
        <v>171</v>
      </c>
      <c r="B317" s="18" t="s">
        <v>215</v>
      </c>
      <c r="C317" s="18">
        <v>310</v>
      </c>
      <c r="D317" s="22">
        <v>2131020</v>
      </c>
    </row>
    <row r="318" spans="1:4" s="12" customFormat="1" ht="15">
      <c r="A318" s="33" t="s">
        <v>216</v>
      </c>
      <c r="B318" s="18" t="s">
        <v>217</v>
      </c>
      <c r="C318" s="18"/>
      <c r="D318" s="19">
        <f>D319+D326+D329+D332+D335</f>
        <v>6370000</v>
      </c>
    </row>
    <row r="319" spans="1:4" s="12" customFormat="1" ht="78">
      <c r="A319" s="21" t="s">
        <v>218</v>
      </c>
      <c r="B319" s="18" t="s">
        <v>219</v>
      </c>
      <c r="C319" s="18"/>
      <c r="D319" s="19">
        <f>SUM(D320,D324,D322)</f>
        <v>3050000</v>
      </c>
    </row>
    <row r="320" spans="1:4" s="20" customFormat="1" ht="30.75">
      <c r="A320" s="24" t="s">
        <v>27</v>
      </c>
      <c r="B320" s="18" t="s">
        <v>219</v>
      </c>
      <c r="C320" s="18">
        <v>200</v>
      </c>
      <c r="D320" s="22">
        <f>D321</f>
        <v>600000</v>
      </c>
    </row>
    <row r="321" spans="1:4" s="12" customFormat="1" ht="30.75">
      <c r="A321" s="24" t="s">
        <v>28</v>
      </c>
      <c r="B321" s="18" t="s">
        <v>219</v>
      </c>
      <c r="C321" s="18">
        <v>240</v>
      </c>
      <c r="D321" s="22">
        <v>600000</v>
      </c>
    </row>
    <row r="322" spans="1:4" s="12" customFormat="1" ht="30.75">
      <c r="A322" s="21" t="s">
        <v>115</v>
      </c>
      <c r="B322" s="18" t="s">
        <v>219</v>
      </c>
      <c r="C322" s="18">
        <v>400</v>
      </c>
      <c r="D322" s="19">
        <f>D323</f>
        <v>2000000</v>
      </c>
    </row>
    <row r="323" spans="1:4" s="20" customFormat="1" ht="15">
      <c r="A323" s="21" t="s">
        <v>116</v>
      </c>
      <c r="B323" s="18" t="s">
        <v>219</v>
      </c>
      <c r="C323" s="18">
        <v>410</v>
      </c>
      <c r="D323" s="19">
        <v>2000000</v>
      </c>
    </row>
    <row r="324" spans="1:4" s="20" customFormat="1" ht="30.75">
      <c r="A324" s="21" t="s">
        <v>14</v>
      </c>
      <c r="B324" s="18" t="s">
        <v>219</v>
      </c>
      <c r="C324" s="18">
        <v>600</v>
      </c>
      <c r="D324" s="19">
        <f>SUM(D325:D325)</f>
        <v>450000</v>
      </c>
    </row>
    <row r="325" spans="1:4" s="20" customFormat="1" ht="15">
      <c r="A325" s="21" t="s">
        <v>15</v>
      </c>
      <c r="B325" s="18" t="s">
        <v>219</v>
      </c>
      <c r="C325" s="18">
        <v>610</v>
      </c>
      <c r="D325" s="19">
        <v>450000</v>
      </c>
    </row>
    <row r="326" spans="1:4" s="12" customFormat="1" ht="30.75">
      <c r="A326" s="17" t="s">
        <v>220</v>
      </c>
      <c r="B326" s="18" t="s">
        <v>221</v>
      </c>
      <c r="C326" s="18"/>
      <c r="D326" s="22">
        <f aca="true" t="shared" si="38" ref="D326:D327">D327</f>
        <v>1850000</v>
      </c>
    </row>
    <row r="327" spans="1:4" s="12" customFormat="1" ht="30.75">
      <c r="A327" s="24" t="s">
        <v>27</v>
      </c>
      <c r="B327" s="18" t="s">
        <v>221</v>
      </c>
      <c r="C327" s="18">
        <v>200</v>
      </c>
      <c r="D327" s="22">
        <f t="shared" si="38"/>
        <v>1850000</v>
      </c>
    </row>
    <row r="328" spans="1:4" s="20" customFormat="1" ht="30.75">
      <c r="A328" s="24" t="s">
        <v>28</v>
      </c>
      <c r="B328" s="18" t="s">
        <v>221</v>
      </c>
      <c r="C328" s="18">
        <v>240</v>
      </c>
      <c r="D328" s="22">
        <v>1850000</v>
      </c>
    </row>
    <row r="329" spans="1:4" s="12" customFormat="1" ht="30.75">
      <c r="A329" s="21" t="s">
        <v>222</v>
      </c>
      <c r="B329" s="18" t="s">
        <v>223</v>
      </c>
      <c r="C329" s="18"/>
      <c r="D329" s="22">
        <f aca="true" t="shared" si="39" ref="D329:D330">D330</f>
        <v>1200000</v>
      </c>
    </row>
    <row r="330" spans="1:4" s="12" customFormat="1" ht="30.75">
      <c r="A330" s="24" t="s">
        <v>27</v>
      </c>
      <c r="B330" s="18" t="s">
        <v>223</v>
      </c>
      <c r="C330" s="18">
        <v>200</v>
      </c>
      <c r="D330" s="22">
        <f t="shared" si="39"/>
        <v>1200000</v>
      </c>
    </row>
    <row r="331" spans="1:4" s="20" customFormat="1" ht="30.75">
      <c r="A331" s="24" t="s">
        <v>28</v>
      </c>
      <c r="B331" s="18" t="s">
        <v>223</v>
      </c>
      <c r="C331" s="18">
        <v>240</v>
      </c>
      <c r="D331" s="22">
        <v>1200000</v>
      </c>
    </row>
    <row r="332" spans="1:4" ht="30.75">
      <c r="A332" s="21" t="s">
        <v>224</v>
      </c>
      <c r="B332" s="18" t="s">
        <v>225</v>
      </c>
      <c r="C332" s="18"/>
      <c r="D332" s="22">
        <f aca="true" t="shared" si="40" ref="D332:D333">D333</f>
        <v>120000</v>
      </c>
    </row>
    <row r="333" spans="1:4" ht="30.75">
      <c r="A333" s="24" t="s">
        <v>27</v>
      </c>
      <c r="B333" s="18" t="s">
        <v>225</v>
      </c>
      <c r="C333" s="18">
        <v>200</v>
      </c>
      <c r="D333" s="22">
        <f t="shared" si="40"/>
        <v>120000</v>
      </c>
    </row>
    <row r="334" spans="1:4" s="34" customFormat="1" ht="30.75">
      <c r="A334" s="24" t="s">
        <v>28</v>
      </c>
      <c r="B334" s="18" t="s">
        <v>225</v>
      </c>
      <c r="C334" s="18">
        <v>240</v>
      </c>
      <c r="D334" s="22">
        <v>120000</v>
      </c>
    </row>
    <row r="335" spans="1:4" s="34" customFormat="1" ht="30.75">
      <c r="A335" s="21" t="s">
        <v>226</v>
      </c>
      <c r="B335" s="18" t="s">
        <v>227</v>
      </c>
      <c r="C335" s="18"/>
      <c r="D335" s="19">
        <f aca="true" t="shared" si="41" ref="D335:D336">D336</f>
        <v>150000</v>
      </c>
    </row>
    <row r="336" spans="1:254" ht="30.75">
      <c r="A336" s="21" t="s">
        <v>14</v>
      </c>
      <c r="B336" s="18" t="s">
        <v>227</v>
      </c>
      <c r="C336" s="18">
        <v>600</v>
      </c>
      <c r="D336" s="19">
        <f t="shared" si="41"/>
        <v>150000</v>
      </c>
      <c r="IR336" s="29"/>
      <c r="IS336" s="29"/>
      <c r="IT336" s="29"/>
    </row>
    <row r="337" spans="1:4" s="34" customFormat="1" ht="15">
      <c r="A337" s="21" t="s">
        <v>15</v>
      </c>
      <c r="B337" s="18" t="s">
        <v>227</v>
      </c>
      <c r="C337" s="18">
        <v>610</v>
      </c>
      <c r="D337" s="19">
        <v>150000</v>
      </c>
    </row>
    <row r="338" spans="1:4" s="34" customFormat="1" ht="15">
      <c r="A338" s="21" t="s">
        <v>228</v>
      </c>
      <c r="B338" s="18" t="s">
        <v>229</v>
      </c>
      <c r="C338" s="18"/>
      <c r="D338" s="22">
        <f>D339</f>
        <v>10000000</v>
      </c>
    </row>
    <row r="339" spans="1:4" s="34" customFormat="1" ht="30.75">
      <c r="A339" s="21" t="s">
        <v>230</v>
      </c>
      <c r="B339" s="18" t="s">
        <v>231</v>
      </c>
      <c r="C339" s="18"/>
      <c r="D339" s="22">
        <f>D342+D340</f>
        <v>10000000</v>
      </c>
    </row>
    <row r="340" spans="1:4" s="34" customFormat="1" ht="30.75">
      <c r="A340" s="24" t="s">
        <v>27</v>
      </c>
      <c r="B340" s="18" t="s">
        <v>231</v>
      </c>
      <c r="C340" s="18">
        <v>200</v>
      </c>
      <c r="D340" s="22">
        <f>D341</f>
        <v>99010</v>
      </c>
    </row>
    <row r="341" spans="1:4" s="34" customFormat="1" ht="30.75">
      <c r="A341" s="24" t="s">
        <v>28</v>
      </c>
      <c r="B341" s="18" t="s">
        <v>231</v>
      </c>
      <c r="C341" s="18">
        <v>240</v>
      </c>
      <c r="D341" s="22">
        <v>99010</v>
      </c>
    </row>
    <row r="342" spans="1:254" ht="15">
      <c r="A342" s="21" t="s">
        <v>29</v>
      </c>
      <c r="B342" s="18" t="s">
        <v>231</v>
      </c>
      <c r="C342" s="18">
        <v>300</v>
      </c>
      <c r="D342" s="22">
        <f>D343</f>
        <v>9900990</v>
      </c>
      <c r="IR342" s="29"/>
      <c r="IS342" s="29"/>
      <c r="IT342" s="29"/>
    </row>
    <row r="343" spans="1:254" ht="30.75">
      <c r="A343" s="21" t="s">
        <v>30</v>
      </c>
      <c r="B343" s="18" t="s">
        <v>231</v>
      </c>
      <c r="C343" s="18">
        <v>320</v>
      </c>
      <c r="D343" s="22">
        <v>9900990</v>
      </c>
      <c r="IR343" s="29"/>
      <c r="IS343" s="29"/>
      <c r="IT343" s="29"/>
    </row>
    <row r="344" spans="1:4" ht="15">
      <c r="A344" s="21" t="s">
        <v>232</v>
      </c>
      <c r="B344" s="18" t="s">
        <v>233</v>
      </c>
      <c r="C344" s="18"/>
      <c r="D344" s="22">
        <f aca="true" t="shared" si="42" ref="D344:D346">D345</f>
        <v>16295145.48</v>
      </c>
    </row>
    <row r="345" spans="1:4" s="34" customFormat="1" ht="30.75">
      <c r="A345" s="21" t="s">
        <v>234</v>
      </c>
      <c r="B345" s="18" t="s">
        <v>235</v>
      </c>
      <c r="C345" s="18"/>
      <c r="D345" s="22">
        <f t="shared" si="42"/>
        <v>16295145.48</v>
      </c>
    </row>
    <row r="346" spans="1:4" s="34" customFormat="1" ht="15">
      <c r="A346" s="21" t="s">
        <v>29</v>
      </c>
      <c r="B346" s="18" t="s">
        <v>235</v>
      </c>
      <c r="C346" s="18">
        <v>300</v>
      </c>
      <c r="D346" s="22">
        <f t="shared" si="42"/>
        <v>16295145.48</v>
      </c>
    </row>
    <row r="347" spans="1:4" ht="30.75">
      <c r="A347" s="21" t="s">
        <v>30</v>
      </c>
      <c r="B347" s="18" t="s">
        <v>235</v>
      </c>
      <c r="C347" s="18">
        <v>320</v>
      </c>
      <c r="D347" s="22">
        <f>4000000+12295145.48</f>
        <v>16295145.48</v>
      </c>
    </row>
    <row r="348" spans="1:4" ht="46.5">
      <c r="A348" s="21" t="s">
        <v>236</v>
      </c>
      <c r="B348" s="18" t="s">
        <v>237</v>
      </c>
      <c r="C348" s="18"/>
      <c r="D348" s="22">
        <f>SUM(D349,D356)</f>
        <v>34806512</v>
      </c>
    </row>
    <row r="349" spans="1:4" s="34" customFormat="1" ht="30.75">
      <c r="A349" s="21" t="s">
        <v>238</v>
      </c>
      <c r="B349" s="18" t="s">
        <v>239</v>
      </c>
      <c r="C349" s="18"/>
      <c r="D349" s="22">
        <f>D350+D352+D354</f>
        <v>21506512</v>
      </c>
    </row>
    <row r="350" spans="1:4" s="34" customFormat="1" ht="78">
      <c r="A350" s="25" t="s">
        <v>74</v>
      </c>
      <c r="B350" s="18" t="s">
        <v>239</v>
      </c>
      <c r="C350" s="26" t="s">
        <v>75</v>
      </c>
      <c r="D350" s="22">
        <f>D351</f>
        <v>19382524</v>
      </c>
    </row>
    <row r="351" spans="1:4" s="34" customFormat="1" ht="30.75">
      <c r="A351" s="25" t="s">
        <v>76</v>
      </c>
      <c r="B351" s="18" t="s">
        <v>239</v>
      </c>
      <c r="C351" s="26" t="s">
        <v>77</v>
      </c>
      <c r="D351" s="22">
        <v>19382524</v>
      </c>
    </row>
    <row r="352" spans="1:4" s="34" customFormat="1" ht="30.75">
      <c r="A352" s="24" t="s">
        <v>27</v>
      </c>
      <c r="B352" s="18" t="s">
        <v>239</v>
      </c>
      <c r="C352" s="26" t="s">
        <v>78</v>
      </c>
      <c r="D352" s="22">
        <f>D353</f>
        <v>2121988</v>
      </c>
    </row>
    <row r="353" spans="1:4" s="34" customFormat="1" ht="30.75">
      <c r="A353" s="24" t="s">
        <v>28</v>
      </c>
      <c r="B353" s="18" t="s">
        <v>239</v>
      </c>
      <c r="C353" s="26" t="s">
        <v>79</v>
      </c>
      <c r="D353" s="22">
        <v>2121988</v>
      </c>
    </row>
    <row r="354" spans="1:4" ht="15">
      <c r="A354" s="24" t="s">
        <v>17</v>
      </c>
      <c r="B354" s="18" t="s">
        <v>239</v>
      </c>
      <c r="C354" s="26" t="s">
        <v>80</v>
      </c>
      <c r="D354" s="22">
        <f>D355</f>
        <v>2000</v>
      </c>
    </row>
    <row r="355" spans="1:4" ht="15">
      <c r="A355" s="24" t="s">
        <v>81</v>
      </c>
      <c r="B355" s="18" t="s">
        <v>239</v>
      </c>
      <c r="C355" s="26" t="s">
        <v>82</v>
      </c>
      <c r="D355" s="22">
        <v>2000</v>
      </c>
    </row>
    <row r="356" spans="1:4" ht="46.5">
      <c r="A356" s="21" t="s">
        <v>240</v>
      </c>
      <c r="B356" s="18" t="s">
        <v>241</v>
      </c>
      <c r="C356" s="18"/>
      <c r="D356" s="22">
        <f>D357+D359</f>
        <v>13300000</v>
      </c>
    </row>
    <row r="357" spans="1:4" ht="78">
      <c r="A357" s="25" t="s">
        <v>74</v>
      </c>
      <c r="B357" s="18" t="s">
        <v>241</v>
      </c>
      <c r="C357" s="26" t="s">
        <v>75</v>
      </c>
      <c r="D357" s="22">
        <f>D358</f>
        <v>12000000</v>
      </c>
    </row>
    <row r="358" spans="1:4" ht="30.75">
      <c r="A358" s="25" t="s">
        <v>76</v>
      </c>
      <c r="B358" s="18" t="s">
        <v>241</v>
      </c>
      <c r="C358" s="26" t="s">
        <v>77</v>
      </c>
      <c r="D358" s="22">
        <v>12000000</v>
      </c>
    </row>
    <row r="359" spans="1:4" ht="30.75">
      <c r="A359" s="24" t="s">
        <v>27</v>
      </c>
      <c r="B359" s="18" t="s">
        <v>241</v>
      </c>
      <c r="C359" s="26" t="s">
        <v>78</v>
      </c>
      <c r="D359" s="22">
        <f>D360</f>
        <v>1300000</v>
      </c>
    </row>
    <row r="360" spans="1:4" ht="30.75">
      <c r="A360" s="24" t="s">
        <v>28</v>
      </c>
      <c r="B360" s="18" t="s">
        <v>241</v>
      </c>
      <c r="C360" s="26" t="s">
        <v>79</v>
      </c>
      <c r="D360" s="22">
        <v>1300000</v>
      </c>
    </row>
    <row r="361" spans="1:4" ht="30.75">
      <c r="A361" s="13" t="s">
        <v>242</v>
      </c>
      <c r="B361" s="14" t="s">
        <v>243</v>
      </c>
      <c r="C361" s="14"/>
      <c r="D361" s="15">
        <f>SUM(D362,D365,D368,D371,D376,D379,D382,D385,D388)</f>
        <v>492364150.17</v>
      </c>
    </row>
    <row r="362" spans="1:4" ht="30.75">
      <c r="A362" s="21" t="s">
        <v>244</v>
      </c>
      <c r="B362" s="18" t="s">
        <v>245</v>
      </c>
      <c r="C362" s="18"/>
      <c r="D362" s="19">
        <f aca="true" t="shared" si="43" ref="D362:D363">D363</f>
        <v>10000000</v>
      </c>
    </row>
    <row r="363" spans="1:4" ht="15">
      <c r="A363" s="21" t="s">
        <v>17</v>
      </c>
      <c r="B363" s="18" t="s">
        <v>245</v>
      </c>
      <c r="C363" s="18">
        <v>800</v>
      </c>
      <c r="D363" s="19">
        <f t="shared" si="43"/>
        <v>10000000</v>
      </c>
    </row>
    <row r="364" spans="1:4" ht="46.5">
      <c r="A364" s="21" t="s">
        <v>18</v>
      </c>
      <c r="B364" s="18" t="s">
        <v>245</v>
      </c>
      <c r="C364" s="18">
        <v>810</v>
      </c>
      <c r="D364" s="19">
        <v>10000000</v>
      </c>
    </row>
    <row r="365" spans="1:4" ht="30.75">
      <c r="A365" s="21" t="s">
        <v>246</v>
      </c>
      <c r="B365" s="18" t="s">
        <v>247</v>
      </c>
      <c r="C365" s="18"/>
      <c r="D365" s="19">
        <f aca="true" t="shared" si="44" ref="D365:D366">D366</f>
        <v>5000000</v>
      </c>
    </row>
    <row r="366" spans="1:4" ht="15">
      <c r="A366" s="24" t="s">
        <v>17</v>
      </c>
      <c r="B366" s="18" t="s">
        <v>247</v>
      </c>
      <c r="C366" s="18">
        <v>800</v>
      </c>
      <c r="D366" s="19">
        <f t="shared" si="44"/>
        <v>5000000</v>
      </c>
    </row>
    <row r="367" spans="1:4" ht="46.5">
      <c r="A367" s="21" t="s">
        <v>18</v>
      </c>
      <c r="B367" s="18" t="s">
        <v>247</v>
      </c>
      <c r="C367" s="18">
        <v>810</v>
      </c>
      <c r="D367" s="19">
        <v>5000000</v>
      </c>
    </row>
    <row r="368" spans="1:4" ht="46.5">
      <c r="A368" s="21" t="s">
        <v>248</v>
      </c>
      <c r="B368" s="18" t="s">
        <v>249</v>
      </c>
      <c r="C368" s="18"/>
      <c r="D368" s="19">
        <f aca="true" t="shared" si="45" ref="D368:D369">D369</f>
        <v>28000000</v>
      </c>
    </row>
    <row r="369" spans="1:4" ht="15">
      <c r="A369" s="24" t="s">
        <v>17</v>
      </c>
      <c r="B369" s="18" t="s">
        <v>249</v>
      </c>
      <c r="C369" s="18">
        <v>800</v>
      </c>
      <c r="D369" s="19">
        <f t="shared" si="45"/>
        <v>28000000</v>
      </c>
    </row>
    <row r="370" spans="1:4" ht="46.5">
      <c r="A370" s="21" t="s">
        <v>18</v>
      </c>
      <c r="B370" s="18" t="s">
        <v>249</v>
      </c>
      <c r="C370" s="18">
        <v>810</v>
      </c>
      <c r="D370" s="19">
        <v>28000000</v>
      </c>
    </row>
    <row r="371" spans="1:4" ht="30.75">
      <c r="A371" s="21" t="s">
        <v>250</v>
      </c>
      <c r="B371" s="18" t="s">
        <v>251</v>
      </c>
      <c r="C371" s="18"/>
      <c r="D371" s="19">
        <f>SUM(D372,D374)</f>
        <v>310840070</v>
      </c>
    </row>
    <row r="372" spans="1:4" ht="30.75">
      <c r="A372" s="24" t="s">
        <v>27</v>
      </c>
      <c r="B372" s="18" t="s">
        <v>251</v>
      </c>
      <c r="C372" s="18">
        <v>200</v>
      </c>
      <c r="D372" s="19">
        <f>D373</f>
        <v>840070</v>
      </c>
    </row>
    <row r="373" spans="1:4" ht="30.75">
      <c r="A373" s="24" t="s">
        <v>28</v>
      </c>
      <c r="B373" s="18" t="s">
        <v>251</v>
      </c>
      <c r="C373" s="18">
        <v>240</v>
      </c>
      <c r="D373" s="19">
        <v>840070</v>
      </c>
    </row>
    <row r="374" spans="1:4" s="35" customFormat="1" ht="15">
      <c r="A374" s="21" t="s">
        <v>17</v>
      </c>
      <c r="B374" s="18" t="s">
        <v>251</v>
      </c>
      <c r="C374" s="18">
        <v>800</v>
      </c>
      <c r="D374" s="19">
        <f>D375</f>
        <v>310000000</v>
      </c>
    </row>
    <row r="375" spans="1:4" s="35" customFormat="1" ht="46.5">
      <c r="A375" s="21" t="s">
        <v>18</v>
      </c>
      <c r="B375" s="18" t="s">
        <v>251</v>
      </c>
      <c r="C375" s="18">
        <v>810</v>
      </c>
      <c r="D375" s="19">
        <v>310000000</v>
      </c>
    </row>
    <row r="376" spans="1:4" s="35" customFormat="1" ht="30.75">
      <c r="A376" s="33" t="s">
        <v>252</v>
      </c>
      <c r="B376" s="18" t="s">
        <v>253</v>
      </c>
      <c r="C376" s="18"/>
      <c r="D376" s="19">
        <f>SUM(D377)</f>
        <v>20000000</v>
      </c>
    </row>
    <row r="377" spans="1:4" ht="15">
      <c r="A377" s="21" t="s">
        <v>17</v>
      </c>
      <c r="B377" s="18" t="s">
        <v>253</v>
      </c>
      <c r="C377" s="18">
        <v>800</v>
      </c>
      <c r="D377" s="19">
        <f>D378</f>
        <v>20000000</v>
      </c>
    </row>
    <row r="378" spans="1:4" ht="46.5">
      <c r="A378" s="21" t="s">
        <v>18</v>
      </c>
      <c r="B378" s="18" t="s">
        <v>253</v>
      </c>
      <c r="C378" s="18">
        <v>810</v>
      </c>
      <c r="D378" s="19">
        <v>20000000</v>
      </c>
    </row>
    <row r="379" spans="1:4" ht="62.25">
      <c r="A379" s="21" t="s">
        <v>254</v>
      </c>
      <c r="B379" s="18" t="s">
        <v>255</v>
      </c>
      <c r="C379" s="18"/>
      <c r="D379" s="19">
        <f aca="true" t="shared" si="46" ref="D379:D380">D380</f>
        <v>12445448.94</v>
      </c>
    </row>
    <row r="380" spans="1:4" ht="30.75">
      <c r="A380" s="24" t="s">
        <v>27</v>
      </c>
      <c r="B380" s="18" t="s">
        <v>255</v>
      </c>
      <c r="C380" s="18">
        <v>200</v>
      </c>
      <c r="D380" s="19">
        <f t="shared" si="46"/>
        <v>12445448.94</v>
      </c>
    </row>
    <row r="381" spans="1:4" ht="30.75">
      <c r="A381" s="24" t="s">
        <v>28</v>
      </c>
      <c r="B381" s="18" t="s">
        <v>255</v>
      </c>
      <c r="C381" s="18">
        <v>240</v>
      </c>
      <c r="D381" s="19">
        <f>619000.17+11826448.77</f>
        <v>12445448.94</v>
      </c>
    </row>
    <row r="382" spans="1:4" ht="30.75">
      <c r="A382" s="21" t="s">
        <v>256</v>
      </c>
      <c r="B382" s="26" t="s">
        <v>257</v>
      </c>
      <c r="C382" s="18"/>
      <c r="D382" s="19">
        <f aca="true" t="shared" si="47" ref="D382:D383">D383</f>
        <v>62079902.35</v>
      </c>
    </row>
    <row r="383" spans="1:4" ht="30.75">
      <c r="A383" s="21" t="s">
        <v>115</v>
      </c>
      <c r="B383" s="26" t="s">
        <v>257</v>
      </c>
      <c r="C383" s="18">
        <v>400</v>
      </c>
      <c r="D383" s="19">
        <f t="shared" si="47"/>
        <v>62079902.35</v>
      </c>
    </row>
    <row r="384" spans="1:4" ht="15">
      <c r="A384" s="36" t="s">
        <v>116</v>
      </c>
      <c r="B384" s="37" t="s">
        <v>257</v>
      </c>
      <c r="C384" s="38">
        <v>410</v>
      </c>
      <c r="D384" s="39">
        <f>61120000+817530+142372.35</f>
        <v>62079902.35</v>
      </c>
    </row>
    <row r="385" spans="1:4" ht="30.75">
      <c r="A385" s="36" t="s">
        <v>258</v>
      </c>
      <c r="B385" s="37" t="s">
        <v>259</v>
      </c>
      <c r="C385" s="38"/>
      <c r="D385" s="39">
        <f aca="true" t="shared" si="48" ref="D385:D386">D386</f>
        <v>1291246.77</v>
      </c>
    </row>
    <row r="386" spans="1:4" ht="30.75">
      <c r="A386" s="21" t="s">
        <v>115</v>
      </c>
      <c r="B386" s="37" t="s">
        <v>259</v>
      </c>
      <c r="C386" s="38">
        <v>400</v>
      </c>
      <c r="D386" s="39">
        <f t="shared" si="48"/>
        <v>1291246.77</v>
      </c>
    </row>
    <row r="387" spans="1:4" ht="15">
      <c r="A387" s="40" t="s">
        <v>116</v>
      </c>
      <c r="B387" s="41" t="s">
        <v>259</v>
      </c>
      <c r="C387" s="42">
        <v>410</v>
      </c>
      <c r="D387" s="43">
        <v>1291246.77</v>
      </c>
    </row>
    <row r="388" spans="1:4" s="12" customFormat="1" ht="78">
      <c r="A388" s="24" t="s">
        <v>260</v>
      </c>
      <c r="B388" s="26" t="s">
        <v>261</v>
      </c>
      <c r="C388" s="18"/>
      <c r="D388" s="19">
        <f aca="true" t="shared" si="49" ref="D388:D389">D389</f>
        <v>42707482.11</v>
      </c>
    </row>
    <row r="389" spans="1:4" s="12" customFormat="1" ht="30.75">
      <c r="A389" s="24" t="s">
        <v>27</v>
      </c>
      <c r="B389" s="26" t="s">
        <v>261</v>
      </c>
      <c r="C389" s="18">
        <v>200</v>
      </c>
      <c r="D389" s="19">
        <f t="shared" si="49"/>
        <v>42707482.11</v>
      </c>
    </row>
    <row r="390" spans="1:4" s="12" customFormat="1" ht="30.75">
      <c r="A390" s="24" t="s">
        <v>28</v>
      </c>
      <c r="B390" s="26" t="s">
        <v>261</v>
      </c>
      <c r="C390" s="18">
        <v>240</v>
      </c>
      <c r="D390" s="19">
        <f>2135374.11+40572108</f>
        <v>42707482.11</v>
      </c>
    </row>
    <row r="391" spans="1:4" s="20" customFormat="1" ht="46.5">
      <c r="A391" s="13" t="s">
        <v>262</v>
      </c>
      <c r="B391" s="14" t="s">
        <v>263</v>
      </c>
      <c r="C391" s="44"/>
      <c r="D391" s="15">
        <f>D392+D395+D398+D401+D404</f>
        <v>74500000</v>
      </c>
    </row>
    <row r="392" spans="1:4" s="12" customFormat="1" ht="15">
      <c r="A392" s="21" t="s">
        <v>264</v>
      </c>
      <c r="B392" s="18" t="s">
        <v>265</v>
      </c>
      <c r="C392" s="18"/>
      <c r="D392" s="19">
        <f aca="true" t="shared" si="50" ref="D392:D393">D393</f>
        <v>300000</v>
      </c>
    </row>
    <row r="393" spans="1:4" s="12" customFormat="1" ht="15">
      <c r="A393" s="24" t="s">
        <v>17</v>
      </c>
      <c r="B393" s="18" t="s">
        <v>265</v>
      </c>
      <c r="C393" s="18">
        <v>800</v>
      </c>
      <c r="D393" s="19">
        <f t="shared" si="50"/>
        <v>300000</v>
      </c>
    </row>
    <row r="394" spans="1:4" s="20" customFormat="1" ht="46.5">
      <c r="A394" s="21" t="s">
        <v>18</v>
      </c>
      <c r="B394" s="18" t="s">
        <v>265</v>
      </c>
      <c r="C394" s="18">
        <v>810</v>
      </c>
      <c r="D394" s="19">
        <v>300000</v>
      </c>
    </row>
    <row r="395" spans="1:4" s="20" customFormat="1" ht="30.75">
      <c r="A395" s="21" t="s">
        <v>266</v>
      </c>
      <c r="B395" s="18" t="s">
        <v>267</v>
      </c>
      <c r="C395" s="44"/>
      <c r="D395" s="19">
        <f aca="true" t="shared" si="51" ref="D395:D396">D396</f>
        <v>9000000</v>
      </c>
    </row>
    <row r="396" spans="1:4" s="12" customFormat="1" ht="30.75">
      <c r="A396" s="24" t="s">
        <v>268</v>
      </c>
      <c r="B396" s="18" t="s">
        <v>267</v>
      </c>
      <c r="C396" s="26" t="s">
        <v>78</v>
      </c>
      <c r="D396" s="19">
        <f t="shared" si="51"/>
        <v>9000000</v>
      </c>
    </row>
    <row r="397" spans="1:4" s="12" customFormat="1" ht="30.75">
      <c r="A397" s="24" t="s">
        <v>28</v>
      </c>
      <c r="B397" s="18" t="s">
        <v>267</v>
      </c>
      <c r="C397" s="26" t="s">
        <v>79</v>
      </c>
      <c r="D397" s="19">
        <v>9000000</v>
      </c>
    </row>
    <row r="398" spans="1:4" s="12" customFormat="1" ht="30.75">
      <c r="A398" s="21" t="s">
        <v>269</v>
      </c>
      <c r="B398" s="18" t="s">
        <v>270</v>
      </c>
      <c r="C398" s="18"/>
      <c r="D398" s="19">
        <f aca="true" t="shared" si="52" ref="D398:D399">D399</f>
        <v>61000000</v>
      </c>
    </row>
    <row r="399" spans="1:4" s="12" customFormat="1" ht="15">
      <c r="A399" s="21" t="s">
        <v>17</v>
      </c>
      <c r="B399" s="18" t="s">
        <v>270</v>
      </c>
      <c r="C399" s="18">
        <v>800</v>
      </c>
      <c r="D399" s="19">
        <f t="shared" si="52"/>
        <v>61000000</v>
      </c>
    </row>
    <row r="400" spans="1:4" s="12" customFormat="1" ht="46.5">
      <c r="A400" s="21" t="s">
        <v>18</v>
      </c>
      <c r="B400" s="18" t="s">
        <v>270</v>
      </c>
      <c r="C400" s="18">
        <v>810</v>
      </c>
      <c r="D400" s="19">
        <v>61000000</v>
      </c>
    </row>
    <row r="401" spans="1:4" s="12" customFormat="1" ht="30.75">
      <c r="A401" s="21" t="s">
        <v>271</v>
      </c>
      <c r="B401" s="18" t="s">
        <v>272</v>
      </c>
      <c r="C401" s="18"/>
      <c r="D401" s="19">
        <f aca="true" t="shared" si="53" ref="D401:D402">D402</f>
        <v>4000000</v>
      </c>
    </row>
    <row r="402" spans="1:4" s="12" customFormat="1" ht="15">
      <c r="A402" s="21" t="s">
        <v>17</v>
      </c>
      <c r="B402" s="18" t="s">
        <v>272</v>
      </c>
      <c r="C402" s="18">
        <v>800</v>
      </c>
      <c r="D402" s="19">
        <f t="shared" si="53"/>
        <v>4000000</v>
      </c>
    </row>
    <row r="403" spans="1:4" s="12" customFormat="1" ht="46.5">
      <c r="A403" s="21" t="s">
        <v>18</v>
      </c>
      <c r="B403" s="18" t="s">
        <v>272</v>
      </c>
      <c r="C403" s="18">
        <v>810</v>
      </c>
      <c r="D403" s="19">
        <v>4000000</v>
      </c>
    </row>
    <row r="404" spans="1:4" s="20" customFormat="1" ht="30.75">
      <c r="A404" s="21" t="s">
        <v>273</v>
      </c>
      <c r="B404" s="18" t="s">
        <v>274</v>
      </c>
      <c r="C404" s="18"/>
      <c r="D404" s="19">
        <f aca="true" t="shared" si="54" ref="D404:D405">D405</f>
        <v>200000</v>
      </c>
    </row>
    <row r="405" spans="1:4" s="20" customFormat="1" ht="15">
      <c r="A405" s="21" t="s">
        <v>17</v>
      </c>
      <c r="B405" s="18" t="s">
        <v>274</v>
      </c>
      <c r="C405" s="18">
        <v>800</v>
      </c>
      <c r="D405" s="19">
        <f t="shared" si="54"/>
        <v>200000</v>
      </c>
    </row>
    <row r="406" spans="1:4" s="20" customFormat="1" ht="46.5">
      <c r="A406" s="21" t="s">
        <v>18</v>
      </c>
      <c r="B406" s="18" t="s">
        <v>274</v>
      </c>
      <c r="C406" s="18">
        <v>810</v>
      </c>
      <c r="D406" s="19">
        <v>200000</v>
      </c>
    </row>
    <row r="407" spans="1:4" s="20" customFormat="1" ht="46.5">
      <c r="A407" s="13" t="s">
        <v>275</v>
      </c>
      <c r="B407" s="14" t="s">
        <v>276</v>
      </c>
      <c r="C407" s="14"/>
      <c r="D407" s="15">
        <f>D408+D411+D414+D417</f>
        <v>16518193</v>
      </c>
    </row>
    <row r="408" spans="1:4" s="1" customFormat="1" ht="46.5">
      <c r="A408" s="21" t="s">
        <v>277</v>
      </c>
      <c r="B408" s="18" t="s">
        <v>278</v>
      </c>
      <c r="C408" s="18"/>
      <c r="D408" s="19">
        <f aca="true" t="shared" si="55" ref="D408:D409">D409</f>
        <v>150000</v>
      </c>
    </row>
    <row r="409" spans="1:4" s="1" customFormat="1" ht="15">
      <c r="A409" s="24" t="s">
        <v>17</v>
      </c>
      <c r="B409" s="18" t="s">
        <v>278</v>
      </c>
      <c r="C409" s="18">
        <v>800</v>
      </c>
      <c r="D409" s="19">
        <f t="shared" si="55"/>
        <v>150000</v>
      </c>
    </row>
    <row r="410" spans="1:4" s="1" customFormat="1" ht="46.5">
      <c r="A410" s="21" t="s">
        <v>18</v>
      </c>
      <c r="B410" s="18" t="s">
        <v>278</v>
      </c>
      <c r="C410" s="18">
        <v>810</v>
      </c>
      <c r="D410" s="22">
        <v>150000</v>
      </c>
    </row>
    <row r="411" spans="1:4" s="12" customFormat="1" ht="15">
      <c r="A411" s="21" t="s">
        <v>279</v>
      </c>
      <c r="B411" s="18" t="s">
        <v>280</v>
      </c>
      <c r="C411" s="18"/>
      <c r="D411" s="19">
        <f aca="true" t="shared" si="56" ref="D411:D412">D412</f>
        <v>14668193</v>
      </c>
    </row>
    <row r="412" spans="1:4" s="12" customFormat="1" ht="15">
      <c r="A412" s="24" t="s">
        <v>17</v>
      </c>
      <c r="B412" s="18" t="s">
        <v>280</v>
      </c>
      <c r="C412" s="18">
        <v>800</v>
      </c>
      <c r="D412" s="19">
        <f t="shared" si="56"/>
        <v>14668193</v>
      </c>
    </row>
    <row r="413" spans="1:4" s="12" customFormat="1" ht="46.5">
      <c r="A413" s="21" t="s">
        <v>18</v>
      </c>
      <c r="B413" s="18" t="s">
        <v>280</v>
      </c>
      <c r="C413" s="18">
        <v>810</v>
      </c>
      <c r="D413" s="19">
        <v>14668193</v>
      </c>
    </row>
    <row r="414" spans="1:4" s="12" customFormat="1" ht="30.75">
      <c r="A414" s="21" t="s">
        <v>281</v>
      </c>
      <c r="B414" s="18" t="s">
        <v>282</v>
      </c>
      <c r="C414" s="18"/>
      <c r="D414" s="19">
        <f aca="true" t="shared" si="57" ref="D414:D415">D415</f>
        <v>900000</v>
      </c>
    </row>
    <row r="415" spans="1:4" s="12" customFormat="1" ht="30.75">
      <c r="A415" s="21" t="s">
        <v>115</v>
      </c>
      <c r="B415" s="18" t="s">
        <v>282</v>
      </c>
      <c r="C415" s="18">
        <v>400</v>
      </c>
      <c r="D415" s="19">
        <f t="shared" si="57"/>
        <v>900000</v>
      </c>
    </row>
    <row r="416" spans="1:4" s="12" customFormat="1" ht="108.75">
      <c r="A416" s="21" t="s">
        <v>283</v>
      </c>
      <c r="B416" s="18" t="s">
        <v>282</v>
      </c>
      <c r="C416" s="18">
        <v>460</v>
      </c>
      <c r="D416" s="19">
        <v>900000</v>
      </c>
    </row>
    <row r="417" spans="1:4" s="12" customFormat="1" ht="15">
      <c r="A417" s="21" t="s">
        <v>284</v>
      </c>
      <c r="B417" s="18" t="s">
        <v>285</v>
      </c>
      <c r="C417" s="18"/>
      <c r="D417" s="22">
        <f aca="true" t="shared" si="58" ref="D417:D418">D418</f>
        <v>800000</v>
      </c>
    </row>
    <row r="418" spans="1:4" s="12" customFormat="1" ht="15">
      <c r="A418" s="24" t="s">
        <v>17</v>
      </c>
      <c r="B418" s="18" t="s">
        <v>285</v>
      </c>
      <c r="C418" s="18">
        <v>800</v>
      </c>
      <c r="D418" s="22">
        <f t="shared" si="58"/>
        <v>800000</v>
      </c>
    </row>
    <row r="419" spans="1:4" s="12" customFormat="1" ht="46.5">
      <c r="A419" s="21" t="s">
        <v>18</v>
      </c>
      <c r="B419" s="18" t="s">
        <v>285</v>
      </c>
      <c r="C419" s="18">
        <v>810</v>
      </c>
      <c r="D419" s="22">
        <v>800000</v>
      </c>
    </row>
    <row r="420" spans="1:4" s="12" customFormat="1" ht="30.75">
      <c r="A420" s="13" t="s">
        <v>286</v>
      </c>
      <c r="B420" s="14" t="s">
        <v>287</v>
      </c>
      <c r="C420" s="14"/>
      <c r="D420" s="15">
        <f>D421+D433+D440+D447</f>
        <v>261371000</v>
      </c>
    </row>
    <row r="421" spans="1:4" s="12" customFormat="1" ht="30.75">
      <c r="A421" s="21" t="s">
        <v>288</v>
      </c>
      <c r="B421" s="18" t="s">
        <v>289</v>
      </c>
      <c r="C421" s="18"/>
      <c r="D421" s="19">
        <f>SUM(D422,D427,D430)</f>
        <v>123000000</v>
      </c>
    </row>
    <row r="422" spans="1:4" s="12" customFormat="1" ht="30.75">
      <c r="A422" s="21" t="s">
        <v>290</v>
      </c>
      <c r="B422" s="18" t="s">
        <v>291</v>
      </c>
      <c r="C422" s="18"/>
      <c r="D422" s="19">
        <f>SUM(D423,D425)</f>
        <v>83000000</v>
      </c>
    </row>
    <row r="423" spans="1:4" s="16" customFormat="1" ht="30" customHeight="1">
      <c r="A423" s="24" t="s">
        <v>27</v>
      </c>
      <c r="B423" s="18" t="s">
        <v>291</v>
      </c>
      <c r="C423" s="18">
        <v>200</v>
      </c>
      <c r="D423" s="19">
        <f>D424</f>
        <v>45000000</v>
      </c>
    </row>
    <row r="424" spans="1:4" s="16" customFormat="1" ht="33" customHeight="1">
      <c r="A424" s="24" t="s">
        <v>28</v>
      </c>
      <c r="B424" s="18" t="s">
        <v>291</v>
      </c>
      <c r="C424" s="18">
        <v>240</v>
      </c>
      <c r="D424" s="19">
        <v>45000000</v>
      </c>
    </row>
    <row r="425" spans="1:4" s="16" customFormat="1" ht="15.75">
      <c r="A425" s="24" t="s">
        <v>17</v>
      </c>
      <c r="B425" s="18" t="s">
        <v>291</v>
      </c>
      <c r="C425" s="18">
        <v>800</v>
      </c>
      <c r="D425" s="19">
        <f>D426</f>
        <v>38000000</v>
      </c>
    </row>
    <row r="426" spans="1:4" s="16" customFormat="1" ht="46.5" customHeight="1">
      <c r="A426" s="21" t="s">
        <v>18</v>
      </c>
      <c r="B426" s="18" t="s">
        <v>291</v>
      </c>
      <c r="C426" s="18">
        <v>810</v>
      </c>
      <c r="D426" s="19">
        <v>38000000</v>
      </c>
    </row>
    <row r="427" spans="1:4" s="16" customFormat="1" ht="36.75" customHeight="1">
      <c r="A427" s="21" t="s">
        <v>292</v>
      </c>
      <c r="B427" s="18" t="s">
        <v>293</v>
      </c>
      <c r="C427" s="18"/>
      <c r="D427" s="19">
        <f aca="true" t="shared" si="59" ref="D427:D428">D428</f>
        <v>32000000</v>
      </c>
    </row>
    <row r="428" spans="1:4" s="16" customFormat="1" ht="15.75">
      <c r="A428" s="24" t="s">
        <v>17</v>
      </c>
      <c r="B428" s="18" t="s">
        <v>293</v>
      </c>
      <c r="C428" s="18">
        <v>800</v>
      </c>
      <c r="D428" s="19">
        <f t="shared" si="59"/>
        <v>32000000</v>
      </c>
    </row>
    <row r="429" spans="1:4" s="16" customFormat="1" ht="45" customHeight="1">
      <c r="A429" s="21" t="s">
        <v>18</v>
      </c>
      <c r="B429" s="18" t="s">
        <v>293</v>
      </c>
      <c r="C429" s="18">
        <v>810</v>
      </c>
      <c r="D429" s="19">
        <v>32000000</v>
      </c>
    </row>
    <row r="430" spans="1:4" s="16" customFormat="1" ht="30.75" customHeight="1">
      <c r="A430" s="17" t="s">
        <v>294</v>
      </c>
      <c r="B430" s="18" t="s">
        <v>295</v>
      </c>
      <c r="C430" s="18"/>
      <c r="D430" s="19">
        <f aca="true" t="shared" si="60" ref="D430:D431">D431</f>
        <v>8000000</v>
      </c>
    </row>
    <row r="431" spans="1:4" s="16" customFormat="1" ht="15.75">
      <c r="A431" s="24" t="s">
        <v>17</v>
      </c>
      <c r="B431" s="18" t="s">
        <v>295</v>
      </c>
      <c r="C431" s="18">
        <v>800</v>
      </c>
      <c r="D431" s="19">
        <f t="shared" si="60"/>
        <v>8000000</v>
      </c>
    </row>
    <row r="432" spans="1:4" s="20" customFormat="1" ht="46.5">
      <c r="A432" s="21" t="s">
        <v>18</v>
      </c>
      <c r="B432" s="18" t="s">
        <v>295</v>
      </c>
      <c r="C432" s="18">
        <v>810</v>
      </c>
      <c r="D432" s="19">
        <v>8000000</v>
      </c>
    </row>
    <row r="433" spans="1:4" s="20" customFormat="1" ht="30.75">
      <c r="A433" s="21" t="s">
        <v>296</v>
      </c>
      <c r="B433" s="18" t="s">
        <v>297</v>
      </c>
      <c r="C433" s="18"/>
      <c r="D433" s="19">
        <f>SUM(D434,D437)</f>
        <v>50000000</v>
      </c>
    </row>
    <row r="434" spans="1:4" s="20" customFormat="1" ht="30.75">
      <c r="A434" s="21" t="s">
        <v>298</v>
      </c>
      <c r="B434" s="18" t="s">
        <v>299</v>
      </c>
      <c r="C434" s="18"/>
      <c r="D434" s="19">
        <f aca="true" t="shared" si="61" ref="D434:D435">D435</f>
        <v>45000000</v>
      </c>
    </row>
    <row r="435" spans="1:4" s="20" customFormat="1" ht="15">
      <c r="A435" s="24" t="s">
        <v>17</v>
      </c>
      <c r="B435" s="18" t="s">
        <v>299</v>
      </c>
      <c r="C435" s="18">
        <v>800</v>
      </c>
      <c r="D435" s="19">
        <f t="shared" si="61"/>
        <v>45000000</v>
      </c>
    </row>
    <row r="436" spans="1:4" s="20" customFormat="1" ht="46.5">
      <c r="A436" s="21" t="s">
        <v>18</v>
      </c>
      <c r="B436" s="18" t="s">
        <v>299</v>
      </c>
      <c r="C436" s="18">
        <v>810</v>
      </c>
      <c r="D436" s="19">
        <v>45000000</v>
      </c>
    </row>
    <row r="437" spans="1:4" s="20" customFormat="1" ht="30.75">
      <c r="A437" s="21" t="s">
        <v>300</v>
      </c>
      <c r="B437" s="18" t="s">
        <v>301</v>
      </c>
      <c r="C437" s="18"/>
      <c r="D437" s="19">
        <f aca="true" t="shared" si="62" ref="D437:D438">D438</f>
        <v>5000000</v>
      </c>
    </row>
    <row r="438" spans="1:4" s="20" customFormat="1" ht="30.75">
      <c r="A438" s="21" t="s">
        <v>115</v>
      </c>
      <c r="B438" s="18" t="s">
        <v>301</v>
      </c>
      <c r="C438" s="18">
        <v>400</v>
      </c>
      <c r="D438" s="19">
        <f t="shared" si="62"/>
        <v>5000000</v>
      </c>
    </row>
    <row r="439" spans="1:4" s="20" customFormat="1" ht="108.75">
      <c r="A439" s="21" t="s">
        <v>283</v>
      </c>
      <c r="B439" s="18" t="s">
        <v>301</v>
      </c>
      <c r="C439" s="18">
        <v>460</v>
      </c>
      <c r="D439" s="19">
        <v>5000000</v>
      </c>
    </row>
    <row r="440" spans="1:4" s="20" customFormat="1" ht="30.75">
      <c r="A440" s="17" t="s">
        <v>302</v>
      </c>
      <c r="B440" s="18" t="s">
        <v>303</v>
      </c>
      <c r="C440" s="18"/>
      <c r="D440" s="19">
        <f>D441+D444</f>
        <v>30000000</v>
      </c>
    </row>
    <row r="441" spans="1:4" s="20" customFormat="1" ht="30.75">
      <c r="A441" s="17" t="s">
        <v>304</v>
      </c>
      <c r="B441" s="18" t="s">
        <v>305</v>
      </c>
      <c r="C441" s="18"/>
      <c r="D441" s="19">
        <f aca="true" t="shared" si="63" ref="D441:D442">D442</f>
        <v>29000000</v>
      </c>
    </row>
    <row r="442" spans="1:4" s="20" customFormat="1" ht="30.75">
      <c r="A442" s="21" t="s">
        <v>14</v>
      </c>
      <c r="B442" s="18" t="s">
        <v>305</v>
      </c>
      <c r="C442" s="18">
        <v>600</v>
      </c>
      <c r="D442" s="19">
        <f t="shared" si="63"/>
        <v>29000000</v>
      </c>
    </row>
    <row r="443" spans="1:4" s="20" customFormat="1" ht="15">
      <c r="A443" s="21" t="s">
        <v>61</v>
      </c>
      <c r="B443" s="18" t="s">
        <v>305</v>
      </c>
      <c r="C443" s="18">
        <v>620</v>
      </c>
      <c r="D443" s="19">
        <v>29000000</v>
      </c>
    </row>
    <row r="444" spans="1:4" s="20" customFormat="1" ht="30.75">
      <c r="A444" s="17" t="s">
        <v>306</v>
      </c>
      <c r="B444" s="18" t="s">
        <v>307</v>
      </c>
      <c r="C444" s="18"/>
      <c r="D444" s="19">
        <f aca="true" t="shared" si="64" ref="D444:D445">D445</f>
        <v>1000000</v>
      </c>
    </row>
    <row r="445" spans="1:4" s="12" customFormat="1" ht="30.75">
      <c r="A445" s="21" t="s">
        <v>14</v>
      </c>
      <c r="B445" s="18" t="s">
        <v>307</v>
      </c>
      <c r="C445" s="18">
        <v>600</v>
      </c>
      <c r="D445" s="19">
        <f t="shared" si="64"/>
        <v>1000000</v>
      </c>
    </row>
    <row r="446" spans="1:4" s="20" customFormat="1" ht="15">
      <c r="A446" s="21" t="s">
        <v>61</v>
      </c>
      <c r="B446" s="18" t="s">
        <v>307</v>
      </c>
      <c r="C446" s="18">
        <v>620</v>
      </c>
      <c r="D446" s="19">
        <v>1000000</v>
      </c>
    </row>
    <row r="447" spans="1:4" s="20" customFormat="1" ht="15">
      <c r="A447" s="17" t="s">
        <v>308</v>
      </c>
      <c r="B447" s="18" t="s">
        <v>309</v>
      </c>
      <c r="C447" s="18"/>
      <c r="D447" s="19">
        <f>D448+D455</f>
        <v>58371000</v>
      </c>
    </row>
    <row r="448" spans="1:4" ht="15">
      <c r="A448" s="17" t="s">
        <v>310</v>
      </c>
      <c r="B448" s="18" t="s">
        <v>311</v>
      </c>
      <c r="C448" s="18"/>
      <c r="D448" s="19">
        <f>SUM(D449,D451,D453)</f>
        <v>55871000</v>
      </c>
    </row>
    <row r="449" spans="1:4" ht="78">
      <c r="A449" s="25" t="s">
        <v>74</v>
      </c>
      <c r="B449" s="18" t="s">
        <v>311</v>
      </c>
      <c r="C449" s="18">
        <v>100</v>
      </c>
      <c r="D449" s="19">
        <f>D450</f>
        <v>28300000</v>
      </c>
    </row>
    <row r="450" spans="1:4" ht="15">
      <c r="A450" s="25" t="s">
        <v>85</v>
      </c>
      <c r="B450" s="18" t="s">
        <v>311</v>
      </c>
      <c r="C450" s="18">
        <v>110</v>
      </c>
      <c r="D450" s="19">
        <v>28300000</v>
      </c>
    </row>
    <row r="451" spans="1:4" ht="30.75">
      <c r="A451" s="24" t="s">
        <v>27</v>
      </c>
      <c r="B451" s="18" t="s">
        <v>311</v>
      </c>
      <c r="C451" s="18">
        <v>200</v>
      </c>
      <c r="D451" s="19">
        <f>D452</f>
        <v>27371000</v>
      </c>
    </row>
    <row r="452" spans="1:4" ht="30.75">
      <c r="A452" s="24" t="s">
        <v>28</v>
      </c>
      <c r="B452" s="18" t="s">
        <v>311</v>
      </c>
      <c r="C452" s="18">
        <v>240</v>
      </c>
      <c r="D452" s="19">
        <v>27371000</v>
      </c>
    </row>
    <row r="453" spans="1:4" ht="15">
      <c r="A453" s="24" t="s">
        <v>17</v>
      </c>
      <c r="B453" s="18" t="s">
        <v>311</v>
      </c>
      <c r="C453" s="18">
        <v>800</v>
      </c>
      <c r="D453" s="19">
        <f>D454</f>
        <v>200000</v>
      </c>
    </row>
    <row r="454" spans="1:4" ht="15">
      <c r="A454" s="24" t="s">
        <v>81</v>
      </c>
      <c r="B454" s="18" t="s">
        <v>311</v>
      </c>
      <c r="C454" s="18">
        <v>850</v>
      </c>
      <c r="D454" s="19">
        <v>200000</v>
      </c>
    </row>
    <row r="455" spans="1:4" ht="30.75">
      <c r="A455" s="17" t="s">
        <v>312</v>
      </c>
      <c r="B455" s="18" t="s">
        <v>313</v>
      </c>
      <c r="C455" s="18"/>
      <c r="D455" s="19">
        <f aca="true" t="shared" si="65" ref="D455:D456">D456</f>
        <v>2500000</v>
      </c>
    </row>
    <row r="456" spans="1:4" ht="30.75">
      <c r="A456" s="24" t="s">
        <v>27</v>
      </c>
      <c r="B456" s="18" t="s">
        <v>313</v>
      </c>
      <c r="C456" s="18">
        <v>200</v>
      </c>
      <c r="D456" s="19">
        <f t="shared" si="65"/>
        <v>2500000</v>
      </c>
    </row>
    <row r="457" spans="1:4" ht="30.75">
      <c r="A457" s="24" t="s">
        <v>28</v>
      </c>
      <c r="B457" s="18" t="s">
        <v>313</v>
      </c>
      <c r="C457" s="18">
        <v>240</v>
      </c>
      <c r="D457" s="22">
        <v>2500000</v>
      </c>
    </row>
    <row r="458" spans="1:4" ht="46.5">
      <c r="A458" s="45" t="s">
        <v>314</v>
      </c>
      <c r="B458" s="14" t="s">
        <v>315</v>
      </c>
      <c r="C458" s="14"/>
      <c r="D458" s="46">
        <f>D459+D462+D465+D468+D471</f>
        <v>131832935.28999999</v>
      </c>
    </row>
    <row r="459" spans="1:254" ht="78">
      <c r="A459" s="21" t="s">
        <v>316</v>
      </c>
      <c r="B459" s="18" t="s">
        <v>317</v>
      </c>
      <c r="C459" s="18"/>
      <c r="D459" s="19">
        <f aca="true" t="shared" si="66" ref="D459:D460">D460</f>
        <v>40238235.29</v>
      </c>
      <c r="IR459" s="29"/>
      <c r="IS459" s="29"/>
      <c r="IT459" s="29"/>
    </row>
    <row r="460" spans="1:254" ht="30.75">
      <c r="A460" s="21" t="s">
        <v>115</v>
      </c>
      <c r="B460" s="18" t="s">
        <v>317</v>
      </c>
      <c r="C460" s="18">
        <v>400</v>
      </c>
      <c r="D460" s="19">
        <f t="shared" si="66"/>
        <v>40238235.29</v>
      </c>
      <c r="IR460" s="29"/>
      <c r="IS460" s="29"/>
      <c r="IT460" s="29"/>
    </row>
    <row r="461" spans="1:254" ht="15">
      <c r="A461" s="36" t="s">
        <v>116</v>
      </c>
      <c r="B461" s="18" t="s">
        <v>317</v>
      </c>
      <c r="C461" s="18">
        <v>410</v>
      </c>
      <c r="D461" s="19">
        <f>2011911.29+38226324</f>
        <v>40238235.29</v>
      </c>
      <c r="IR461" s="29"/>
      <c r="IS461" s="29"/>
      <c r="IT461" s="29"/>
    </row>
    <row r="462" spans="1:4" s="3" customFormat="1" ht="30.75">
      <c r="A462" s="21" t="s">
        <v>318</v>
      </c>
      <c r="B462" s="18" t="s">
        <v>319</v>
      </c>
      <c r="C462" s="47"/>
      <c r="D462" s="19">
        <f aca="true" t="shared" si="67" ref="D462:D463">D463</f>
        <v>38000000</v>
      </c>
    </row>
    <row r="463" spans="1:4" s="3" customFormat="1" ht="30.75">
      <c r="A463" s="21" t="s">
        <v>115</v>
      </c>
      <c r="B463" s="18" t="s">
        <v>319</v>
      </c>
      <c r="C463" s="47">
        <v>400</v>
      </c>
      <c r="D463" s="19">
        <f t="shared" si="67"/>
        <v>38000000</v>
      </c>
    </row>
    <row r="464" spans="1:4" s="3" customFormat="1" ht="108.75">
      <c r="A464" s="21" t="s">
        <v>283</v>
      </c>
      <c r="B464" s="18" t="s">
        <v>319</v>
      </c>
      <c r="C464" s="47">
        <v>460</v>
      </c>
      <c r="D464" s="19">
        <v>38000000</v>
      </c>
    </row>
    <row r="465" spans="1:4" ht="30.75">
      <c r="A465" s="21" t="s">
        <v>320</v>
      </c>
      <c r="B465" s="18" t="s">
        <v>321</v>
      </c>
      <c r="C465" s="47"/>
      <c r="D465" s="19">
        <f aca="true" t="shared" si="68" ref="D465:D466">D466</f>
        <v>24076700</v>
      </c>
    </row>
    <row r="466" spans="1:4" ht="30.75">
      <c r="A466" s="21" t="s">
        <v>115</v>
      </c>
      <c r="B466" s="18" t="s">
        <v>321</v>
      </c>
      <c r="C466" s="47">
        <v>400</v>
      </c>
      <c r="D466" s="19">
        <f t="shared" si="68"/>
        <v>24076700</v>
      </c>
    </row>
    <row r="467" spans="1:4" ht="108.75">
      <c r="A467" s="21" t="s">
        <v>283</v>
      </c>
      <c r="B467" s="18" t="s">
        <v>321</v>
      </c>
      <c r="C467" s="47">
        <v>460</v>
      </c>
      <c r="D467" s="19">
        <f>16876700+7200000</f>
        <v>24076700</v>
      </c>
    </row>
    <row r="468" spans="1:4" ht="30.75">
      <c r="A468" s="21" t="s">
        <v>322</v>
      </c>
      <c r="B468" s="18" t="s">
        <v>323</v>
      </c>
      <c r="C468" s="18"/>
      <c r="D468" s="19">
        <f aca="true" t="shared" si="69" ref="D468:D469">D469</f>
        <v>29000000</v>
      </c>
    </row>
    <row r="469" spans="1:4" ht="30.75">
      <c r="A469" s="21" t="s">
        <v>115</v>
      </c>
      <c r="B469" s="18" t="s">
        <v>323</v>
      </c>
      <c r="C469" s="47">
        <v>400</v>
      </c>
      <c r="D469" s="19">
        <f t="shared" si="69"/>
        <v>29000000</v>
      </c>
    </row>
    <row r="470" spans="1:4" ht="15">
      <c r="A470" s="21" t="s">
        <v>116</v>
      </c>
      <c r="B470" s="18" t="s">
        <v>323</v>
      </c>
      <c r="C470" s="47">
        <v>410</v>
      </c>
      <c r="D470" s="19">
        <v>29000000</v>
      </c>
    </row>
    <row r="471" spans="1:4" ht="30.75">
      <c r="A471" s="24" t="s">
        <v>324</v>
      </c>
      <c r="B471" s="18" t="s">
        <v>325</v>
      </c>
      <c r="C471" s="18"/>
      <c r="D471" s="22">
        <f aca="true" t="shared" si="70" ref="D471:D472">D472</f>
        <v>518000</v>
      </c>
    </row>
    <row r="472" spans="1:4" ht="30.75">
      <c r="A472" s="24" t="s">
        <v>14</v>
      </c>
      <c r="B472" s="18" t="s">
        <v>325</v>
      </c>
      <c r="C472" s="18">
        <v>600</v>
      </c>
      <c r="D472" s="22">
        <f t="shared" si="70"/>
        <v>518000</v>
      </c>
    </row>
    <row r="473" spans="1:4" ht="15">
      <c r="A473" s="24" t="s">
        <v>15</v>
      </c>
      <c r="B473" s="18" t="s">
        <v>325</v>
      </c>
      <c r="C473" s="18">
        <v>610</v>
      </c>
      <c r="D473" s="22">
        <v>518000</v>
      </c>
    </row>
    <row r="474" spans="1:4" ht="46.5">
      <c r="A474" s="13" t="s">
        <v>326</v>
      </c>
      <c r="B474" s="14" t="s">
        <v>327</v>
      </c>
      <c r="C474" s="14"/>
      <c r="D474" s="15">
        <f>D475+D486</f>
        <v>37435000</v>
      </c>
    </row>
    <row r="475" spans="1:4" ht="30.75">
      <c r="A475" s="17" t="s">
        <v>328</v>
      </c>
      <c r="B475" s="18" t="s">
        <v>329</v>
      </c>
      <c r="C475" s="18"/>
      <c r="D475" s="22">
        <f>D476+D483</f>
        <v>34135000</v>
      </c>
    </row>
    <row r="476" spans="1:4" ht="62.25">
      <c r="A476" s="17" t="s">
        <v>330</v>
      </c>
      <c r="B476" s="18" t="s">
        <v>331</v>
      </c>
      <c r="C476" s="18"/>
      <c r="D476" s="22">
        <f>SUM(D477,D479,D481)</f>
        <v>33285000</v>
      </c>
    </row>
    <row r="477" spans="1:4" ht="78">
      <c r="A477" s="25" t="s">
        <v>74</v>
      </c>
      <c r="B477" s="18" t="s">
        <v>331</v>
      </c>
      <c r="C477" s="18">
        <v>100</v>
      </c>
      <c r="D477" s="22">
        <f>D478</f>
        <v>29030000</v>
      </c>
    </row>
    <row r="478" spans="1:4" ht="15">
      <c r="A478" s="25" t="s">
        <v>85</v>
      </c>
      <c r="B478" s="18" t="s">
        <v>331</v>
      </c>
      <c r="C478" s="18">
        <v>110</v>
      </c>
      <c r="D478" s="22">
        <v>29030000</v>
      </c>
    </row>
    <row r="479" spans="1:4" ht="30.75">
      <c r="A479" s="24" t="s">
        <v>27</v>
      </c>
      <c r="B479" s="18" t="s">
        <v>331</v>
      </c>
      <c r="C479" s="18">
        <v>200</v>
      </c>
      <c r="D479" s="22">
        <f>D480</f>
        <v>4200000</v>
      </c>
    </row>
    <row r="480" spans="1:4" ht="30.75">
      <c r="A480" s="24" t="s">
        <v>28</v>
      </c>
      <c r="B480" s="18" t="s">
        <v>331</v>
      </c>
      <c r="C480" s="18">
        <v>240</v>
      </c>
      <c r="D480" s="22">
        <v>4200000</v>
      </c>
    </row>
    <row r="481" spans="1:4" ht="15">
      <c r="A481" s="24" t="s">
        <v>17</v>
      </c>
      <c r="B481" s="18" t="s">
        <v>331</v>
      </c>
      <c r="C481" s="18">
        <v>800</v>
      </c>
      <c r="D481" s="22">
        <f>D482</f>
        <v>55000</v>
      </c>
    </row>
    <row r="482" spans="1:4" ht="15">
      <c r="A482" s="24" t="s">
        <v>81</v>
      </c>
      <c r="B482" s="18" t="s">
        <v>331</v>
      </c>
      <c r="C482" s="18">
        <v>850</v>
      </c>
      <c r="D482" s="22">
        <v>55000</v>
      </c>
    </row>
    <row r="483" spans="1:4" ht="30.75">
      <c r="A483" s="17" t="s">
        <v>332</v>
      </c>
      <c r="B483" s="18" t="s">
        <v>333</v>
      </c>
      <c r="C483" s="18"/>
      <c r="D483" s="22">
        <f aca="true" t="shared" si="71" ref="D483:D484">D484</f>
        <v>850000</v>
      </c>
    </row>
    <row r="484" spans="1:4" ht="30.75">
      <c r="A484" s="24" t="s">
        <v>27</v>
      </c>
      <c r="B484" s="18" t="s">
        <v>333</v>
      </c>
      <c r="C484" s="18">
        <v>200</v>
      </c>
      <c r="D484" s="22">
        <f t="shared" si="71"/>
        <v>850000</v>
      </c>
    </row>
    <row r="485" spans="1:4" ht="30.75">
      <c r="A485" s="24" t="s">
        <v>28</v>
      </c>
      <c r="B485" s="18" t="s">
        <v>333</v>
      </c>
      <c r="C485" s="18">
        <v>240</v>
      </c>
      <c r="D485" s="22">
        <v>850000</v>
      </c>
    </row>
    <row r="486" spans="1:4" ht="46.5">
      <c r="A486" s="17" t="s">
        <v>334</v>
      </c>
      <c r="B486" s="18" t="s">
        <v>335</v>
      </c>
      <c r="C486" s="18"/>
      <c r="D486" s="19">
        <f>D487+D490+D493+D496+D499</f>
        <v>3300000</v>
      </c>
    </row>
    <row r="487" spans="1:4" ht="30.75">
      <c r="A487" s="17" t="s">
        <v>336</v>
      </c>
      <c r="B487" s="18" t="s">
        <v>337</v>
      </c>
      <c r="C487" s="18"/>
      <c r="D487" s="19">
        <f aca="true" t="shared" si="72" ref="D487:D488">D488</f>
        <v>800000</v>
      </c>
    </row>
    <row r="488" spans="1:4" ht="30.75">
      <c r="A488" s="21" t="s">
        <v>14</v>
      </c>
      <c r="B488" s="18" t="s">
        <v>337</v>
      </c>
      <c r="C488" s="18">
        <v>600</v>
      </c>
      <c r="D488" s="19">
        <f t="shared" si="72"/>
        <v>800000</v>
      </c>
    </row>
    <row r="489" spans="1:4" ht="15">
      <c r="A489" s="21" t="s">
        <v>15</v>
      </c>
      <c r="B489" s="18" t="s">
        <v>337</v>
      </c>
      <c r="C489" s="18">
        <v>610</v>
      </c>
      <c r="D489" s="22">
        <v>800000</v>
      </c>
    </row>
    <row r="490" spans="1:4" ht="30.75">
      <c r="A490" s="17" t="s">
        <v>338</v>
      </c>
      <c r="B490" s="18" t="s">
        <v>339</v>
      </c>
      <c r="C490" s="18"/>
      <c r="D490" s="19">
        <f aca="true" t="shared" si="73" ref="D490:D491">D491</f>
        <v>1200000</v>
      </c>
    </row>
    <row r="491" spans="1:4" ht="30.75">
      <c r="A491" s="24" t="s">
        <v>27</v>
      </c>
      <c r="B491" s="18" t="s">
        <v>339</v>
      </c>
      <c r="C491" s="18">
        <v>200</v>
      </c>
      <c r="D491" s="19">
        <f t="shared" si="73"/>
        <v>1200000</v>
      </c>
    </row>
    <row r="492" spans="1:4" ht="30.75">
      <c r="A492" s="24" t="s">
        <v>28</v>
      </c>
      <c r="B492" s="18" t="s">
        <v>339</v>
      </c>
      <c r="C492" s="18">
        <v>240</v>
      </c>
      <c r="D492" s="19">
        <v>1200000</v>
      </c>
    </row>
    <row r="493" spans="1:4" ht="30.75">
      <c r="A493" s="17" t="s">
        <v>340</v>
      </c>
      <c r="B493" s="18" t="s">
        <v>341</v>
      </c>
      <c r="C493" s="18"/>
      <c r="D493" s="19">
        <f aca="true" t="shared" si="74" ref="D493:D494">D494</f>
        <v>250000</v>
      </c>
    </row>
    <row r="494" spans="1:4" ht="30.75">
      <c r="A494" s="24" t="s">
        <v>14</v>
      </c>
      <c r="B494" s="18" t="s">
        <v>341</v>
      </c>
      <c r="C494" s="18">
        <v>600</v>
      </c>
      <c r="D494" s="19">
        <f t="shared" si="74"/>
        <v>250000</v>
      </c>
    </row>
    <row r="495" spans="1:4" ht="30.75">
      <c r="A495" s="21" t="s">
        <v>16</v>
      </c>
      <c r="B495" s="18" t="s">
        <v>341</v>
      </c>
      <c r="C495" s="18">
        <v>630</v>
      </c>
      <c r="D495" s="19">
        <v>250000</v>
      </c>
    </row>
    <row r="496" spans="1:4" ht="30.75">
      <c r="A496" s="17" t="s">
        <v>342</v>
      </c>
      <c r="B496" s="18" t="s">
        <v>343</v>
      </c>
      <c r="C496" s="18"/>
      <c r="D496" s="19">
        <f aca="true" t="shared" si="75" ref="D496:D497">D497</f>
        <v>150000</v>
      </c>
    </row>
    <row r="497" spans="1:4" ht="30.75">
      <c r="A497" s="21" t="s">
        <v>14</v>
      </c>
      <c r="B497" s="18" t="s">
        <v>343</v>
      </c>
      <c r="C497" s="18">
        <v>600</v>
      </c>
      <c r="D497" s="19">
        <f t="shared" si="75"/>
        <v>150000</v>
      </c>
    </row>
    <row r="498" spans="1:4" ht="15">
      <c r="A498" s="21" t="s">
        <v>15</v>
      </c>
      <c r="B498" s="18" t="s">
        <v>343</v>
      </c>
      <c r="C498" s="18">
        <v>610</v>
      </c>
      <c r="D498" s="19">
        <v>150000</v>
      </c>
    </row>
    <row r="499" spans="1:4" ht="46.5">
      <c r="A499" s="17" t="s">
        <v>344</v>
      </c>
      <c r="B499" s="18" t="s">
        <v>345</v>
      </c>
      <c r="C499" s="18"/>
      <c r="D499" s="19">
        <f aca="true" t="shared" si="76" ref="D499:D500">D500</f>
        <v>900000</v>
      </c>
    </row>
    <row r="500" spans="1:4" ht="30.75">
      <c r="A500" s="24" t="s">
        <v>14</v>
      </c>
      <c r="B500" s="18" t="s">
        <v>345</v>
      </c>
      <c r="C500" s="18">
        <v>600</v>
      </c>
      <c r="D500" s="19">
        <f t="shared" si="76"/>
        <v>900000</v>
      </c>
    </row>
    <row r="501" spans="1:4" ht="30.75">
      <c r="A501" s="21" t="s">
        <v>16</v>
      </c>
      <c r="B501" s="18" t="s">
        <v>345</v>
      </c>
      <c r="C501" s="18">
        <v>630</v>
      </c>
      <c r="D501" s="19">
        <v>900000</v>
      </c>
    </row>
    <row r="502" spans="1:4" ht="46.5">
      <c r="A502" s="13" t="s">
        <v>346</v>
      </c>
      <c r="B502" s="14" t="s">
        <v>347</v>
      </c>
      <c r="C502" s="14"/>
      <c r="D502" s="15">
        <f>SUM(D503,D516)</f>
        <v>21887422.14</v>
      </c>
    </row>
    <row r="503" spans="1:4" ht="30.75">
      <c r="A503" s="21" t="s">
        <v>348</v>
      </c>
      <c r="B503" s="18" t="s">
        <v>349</v>
      </c>
      <c r="C503" s="18"/>
      <c r="D503" s="19">
        <f>SUM(D504,D507,D510,D513)</f>
        <v>3487422.14</v>
      </c>
    </row>
    <row r="504" spans="1:4" ht="78">
      <c r="A504" s="21" t="s">
        <v>350</v>
      </c>
      <c r="B504" s="18" t="s">
        <v>351</v>
      </c>
      <c r="C504" s="18"/>
      <c r="D504" s="19">
        <f aca="true" t="shared" si="77" ref="D504:D505">D505</f>
        <v>300000</v>
      </c>
    </row>
    <row r="505" spans="1:4" ht="15">
      <c r="A505" s="21" t="s">
        <v>17</v>
      </c>
      <c r="B505" s="18" t="s">
        <v>351</v>
      </c>
      <c r="C505" s="18">
        <v>800</v>
      </c>
      <c r="D505" s="19">
        <f t="shared" si="77"/>
        <v>300000</v>
      </c>
    </row>
    <row r="506" spans="1:4" ht="46.5">
      <c r="A506" s="21" t="s">
        <v>18</v>
      </c>
      <c r="B506" s="18" t="s">
        <v>351</v>
      </c>
      <c r="C506" s="18">
        <v>810</v>
      </c>
      <c r="D506" s="19">
        <v>300000</v>
      </c>
    </row>
    <row r="507" spans="1:4" ht="30.75">
      <c r="A507" s="21" t="s">
        <v>352</v>
      </c>
      <c r="B507" s="18" t="s">
        <v>353</v>
      </c>
      <c r="C507" s="18"/>
      <c r="D507" s="19">
        <f aca="true" t="shared" si="78" ref="D507:D508">D508</f>
        <v>1800000</v>
      </c>
    </row>
    <row r="508" spans="1:4" ht="15">
      <c r="A508" s="21" t="s">
        <v>17</v>
      </c>
      <c r="B508" s="18" t="s">
        <v>353</v>
      </c>
      <c r="C508" s="18">
        <v>800</v>
      </c>
      <c r="D508" s="19">
        <f t="shared" si="78"/>
        <v>1800000</v>
      </c>
    </row>
    <row r="509" spans="1:4" ht="46.5">
      <c r="A509" s="21" t="s">
        <v>18</v>
      </c>
      <c r="B509" s="18" t="s">
        <v>353</v>
      </c>
      <c r="C509" s="18">
        <v>810</v>
      </c>
      <c r="D509" s="19">
        <f>800000+1000000</f>
        <v>1800000</v>
      </c>
    </row>
    <row r="510" spans="1:4" ht="62.25">
      <c r="A510" s="21" t="s">
        <v>354</v>
      </c>
      <c r="B510" s="18" t="s">
        <v>355</v>
      </c>
      <c r="C510" s="18"/>
      <c r="D510" s="19">
        <f aca="true" t="shared" si="79" ref="D510:D511">D511</f>
        <v>1287422.1400000001</v>
      </c>
    </row>
    <row r="511" spans="1:4" ht="15">
      <c r="A511" s="21" t="s">
        <v>17</v>
      </c>
      <c r="B511" s="18" t="s">
        <v>355</v>
      </c>
      <c r="C511" s="18">
        <v>800</v>
      </c>
      <c r="D511" s="19">
        <f t="shared" si="79"/>
        <v>1287422.1400000001</v>
      </c>
    </row>
    <row r="512" spans="1:4" ht="46.5">
      <c r="A512" s="21" t="s">
        <v>18</v>
      </c>
      <c r="B512" s="18" t="s">
        <v>355</v>
      </c>
      <c r="C512" s="18">
        <v>810</v>
      </c>
      <c r="D512" s="19">
        <f>600000+687422.14</f>
        <v>1287422.1400000001</v>
      </c>
    </row>
    <row r="513" spans="1:4" ht="46.5">
      <c r="A513" s="21" t="s">
        <v>356</v>
      </c>
      <c r="B513" s="18" t="s">
        <v>357</v>
      </c>
      <c r="C513" s="18"/>
      <c r="D513" s="19">
        <f aca="true" t="shared" si="80" ref="D513:D514">D514</f>
        <v>100000</v>
      </c>
    </row>
    <row r="514" spans="1:4" ht="30.75">
      <c r="A514" s="24" t="s">
        <v>27</v>
      </c>
      <c r="B514" s="18" t="s">
        <v>357</v>
      </c>
      <c r="C514" s="18">
        <v>200</v>
      </c>
      <c r="D514" s="19">
        <f t="shared" si="80"/>
        <v>100000</v>
      </c>
    </row>
    <row r="515" spans="1:4" ht="30.75">
      <c r="A515" s="24" t="s">
        <v>28</v>
      </c>
      <c r="B515" s="18" t="s">
        <v>357</v>
      </c>
      <c r="C515" s="18">
        <v>240</v>
      </c>
      <c r="D515" s="19">
        <v>100000</v>
      </c>
    </row>
    <row r="516" spans="1:4" ht="30.75">
      <c r="A516" s="21" t="s">
        <v>358</v>
      </c>
      <c r="B516" s="18" t="s">
        <v>359</v>
      </c>
      <c r="C516" s="18"/>
      <c r="D516" s="19">
        <f>SUM(D517,D520,D523)</f>
        <v>18400000</v>
      </c>
    </row>
    <row r="517" spans="1:4" ht="46.5">
      <c r="A517" s="21" t="s">
        <v>360</v>
      </c>
      <c r="B517" s="18" t="s">
        <v>361</v>
      </c>
      <c r="C517" s="18"/>
      <c r="D517" s="19">
        <f>SUM(D518)</f>
        <v>1500000</v>
      </c>
    </row>
    <row r="518" spans="1:4" ht="30.75">
      <c r="A518" s="24" t="s">
        <v>14</v>
      </c>
      <c r="B518" s="18" t="s">
        <v>361</v>
      </c>
      <c r="C518" s="18">
        <v>600</v>
      </c>
      <c r="D518" s="19">
        <f>D519</f>
        <v>1500000</v>
      </c>
    </row>
    <row r="519" spans="1:4" ht="30.75">
      <c r="A519" s="24" t="s">
        <v>16</v>
      </c>
      <c r="B519" s="18" t="s">
        <v>361</v>
      </c>
      <c r="C519" s="18">
        <v>630</v>
      </c>
      <c r="D519" s="19">
        <v>1500000</v>
      </c>
    </row>
    <row r="520" spans="1:4" ht="30.75">
      <c r="A520" s="21" t="s">
        <v>362</v>
      </c>
      <c r="B520" s="18" t="s">
        <v>363</v>
      </c>
      <c r="C520" s="18"/>
      <c r="D520" s="19">
        <f aca="true" t="shared" si="81" ref="D520:D521">D521</f>
        <v>10100000</v>
      </c>
    </row>
    <row r="521" spans="1:4" ht="15">
      <c r="A521" s="21" t="s">
        <v>17</v>
      </c>
      <c r="B521" s="18" t="s">
        <v>363</v>
      </c>
      <c r="C521" s="18">
        <v>800</v>
      </c>
      <c r="D521" s="19">
        <f t="shared" si="81"/>
        <v>10100000</v>
      </c>
    </row>
    <row r="522" spans="1:4" ht="46.5">
      <c r="A522" s="21" t="s">
        <v>18</v>
      </c>
      <c r="B522" s="18" t="s">
        <v>363</v>
      </c>
      <c r="C522" s="18">
        <v>810</v>
      </c>
      <c r="D522" s="19">
        <v>10100000</v>
      </c>
    </row>
    <row r="523" spans="1:4" ht="140.25">
      <c r="A523" s="48" t="s">
        <v>364</v>
      </c>
      <c r="B523" s="18" t="s">
        <v>365</v>
      </c>
      <c r="C523" s="18"/>
      <c r="D523" s="22">
        <f aca="true" t="shared" si="82" ref="D523:D524">D524</f>
        <v>6800000</v>
      </c>
    </row>
    <row r="524" spans="1:4" ht="30.75">
      <c r="A524" s="24" t="s">
        <v>14</v>
      </c>
      <c r="B524" s="18" t="s">
        <v>365</v>
      </c>
      <c r="C524" s="18">
        <v>600</v>
      </c>
      <c r="D524" s="22">
        <f t="shared" si="82"/>
        <v>6800000</v>
      </c>
    </row>
    <row r="525" spans="1:4" ht="30.75">
      <c r="A525" s="24" t="s">
        <v>16</v>
      </c>
      <c r="B525" s="18" t="s">
        <v>365</v>
      </c>
      <c r="C525" s="18">
        <v>630</v>
      </c>
      <c r="D525" s="22">
        <v>6800000</v>
      </c>
    </row>
    <row r="526" spans="1:4" ht="46.5">
      <c r="A526" s="13" t="s">
        <v>366</v>
      </c>
      <c r="B526" s="14" t="s">
        <v>367</v>
      </c>
      <c r="C526" s="14"/>
      <c r="D526" s="15">
        <f>D527+D540</f>
        <v>44179215.56</v>
      </c>
    </row>
    <row r="527" spans="1:4" ht="30.75">
      <c r="A527" s="21" t="s">
        <v>368</v>
      </c>
      <c r="B527" s="18" t="s">
        <v>369</v>
      </c>
      <c r="C527" s="18"/>
      <c r="D527" s="19">
        <f>SUM(D528,D531,D534,D537)</f>
        <v>6500000</v>
      </c>
    </row>
    <row r="528" spans="1:4" s="20" customFormat="1" ht="30.75">
      <c r="A528" s="21" t="s">
        <v>370</v>
      </c>
      <c r="B528" s="18" t="s">
        <v>371</v>
      </c>
      <c r="C528" s="18"/>
      <c r="D528" s="19">
        <f aca="true" t="shared" si="83" ref="D528:D529">D529</f>
        <v>400000</v>
      </c>
    </row>
    <row r="529" spans="1:4" s="20" customFormat="1" ht="30.75">
      <c r="A529" s="24" t="s">
        <v>27</v>
      </c>
      <c r="B529" s="18" t="s">
        <v>371</v>
      </c>
      <c r="C529" s="18">
        <v>200</v>
      </c>
      <c r="D529" s="19">
        <f t="shared" si="83"/>
        <v>400000</v>
      </c>
    </row>
    <row r="530" spans="1:4" s="20" customFormat="1" ht="30.75">
      <c r="A530" s="24" t="s">
        <v>28</v>
      </c>
      <c r="B530" s="18" t="s">
        <v>371</v>
      </c>
      <c r="C530" s="18">
        <v>240</v>
      </c>
      <c r="D530" s="19">
        <v>400000</v>
      </c>
    </row>
    <row r="531" spans="1:4" s="20" customFormat="1" ht="62.25">
      <c r="A531" s="21" t="s">
        <v>372</v>
      </c>
      <c r="B531" s="18" t="s">
        <v>373</v>
      </c>
      <c r="C531" s="18"/>
      <c r="D531" s="19">
        <f aca="true" t="shared" si="84" ref="D531:D532">D532</f>
        <v>2800000</v>
      </c>
    </row>
    <row r="532" spans="1:254" ht="30.75">
      <c r="A532" s="24" t="s">
        <v>27</v>
      </c>
      <c r="B532" s="18" t="s">
        <v>373</v>
      </c>
      <c r="C532" s="18">
        <v>200</v>
      </c>
      <c r="D532" s="19">
        <f t="shared" si="84"/>
        <v>2800000</v>
      </c>
      <c r="IR532" s="29"/>
      <c r="IS532" s="29"/>
      <c r="IT532" s="29"/>
    </row>
    <row r="533" spans="1:4" ht="30.75">
      <c r="A533" s="24" t="s">
        <v>28</v>
      </c>
      <c r="B533" s="18" t="s">
        <v>373</v>
      </c>
      <c r="C533" s="18">
        <v>240</v>
      </c>
      <c r="D533" s="19">
        <f>549360+2250640</f>
        <v>2800000</v>
      </c>
    </row>
    <row r="534" spans="1:4" ht="46.5">
      <c r="A534" s="21" t="s">
        <v>374</v>
      </c>
      <c r="B534" s="18" t="s">
        <v>375</v>
      </c>
      <c r="C534" s="18"/>
      <c r="D534" s="19">
        <f aca="true" t="shared" si="85" ref="D534:D535">D535</f>
        <v>300000</v>
      </c>
    </row>
    <row r="535" spans="1:4" ht="30.75">
      <c r="A535" s="24" t="s">
        <v>27</v>
      </c>
      <c r="B535" s="18" t="s">
        <v>375</v>
      </c>
      <c r="C535" s="18">
        <v>200</v>
      </c>
      <c r="D535" s="19">
        <f t="shared" si="85"/>
        <v>300000</v>
      </c>
    </row>
    <row r="536" spans="1:4" ht="30.75">
      <c r="A536" s="24" t="s">
        <v>28</v>
      </c>
      <c r="B536" s="18" t="s">
        <v>375</v>
      </c>
      <c r="C536" s="18">
        <v>240</v>
      </c>
      <c r="D536" s="19">
        <v>300000</v>
      </c>
    </row>
    <row r="537" spans="1:254" ht="30.75">
      <c r="A537" s="21" t="s">
        <v>376</v>
      </c>
      <c r="B537" s="18" t="s">
        <v>377</v>
      </c>
      <c r="C537" s="18"/>
      <c r="D537" s="19">
        <f aca="true" t="shared" si="86" ref="D537:D538">D538</f>
        <v>3000000</v>
      </c>
      <c r="IR537" s="29"/>
      <c r="IS537" s="29"/>
      <c r="IT537" s="29"/>
    </row>
    <row r="538" spans="1:254" ht="30.75">
      <c r="A538" s="24" t="s">
        <v>27</v>
      </c>
      <c r="B538" s="18" t="s">
        <v>377</v>
      </c>
      <c r="C538" s="18">
        <v>200</v>
      </c>
      <c r="D538" s="19">
        <f t="shared" si="86"/>
        <v>3000000</v>
      </c>
      <c r="IR538" s="29"/>
      <c r="IS538" s="29"/>
      <c r="IT538" s="29"/>
    </row>
    <row r="539" spans="1:4" s="20" customFormat="1" ht="30.75">
      <c r="A539" s="24" t="s">
        <v>28</v>
      </c>
      <c r="B539" s="18" t="s">
        <v>377</v>
      </c>
      <c r="C539" s="18">
        <v>240</v>
      </c>
      <c r="D539" s="19">
        <v>3000000</v>
      </c>
    </row>
    <row r="540" spans="1:4" s="20" customFormat="1" ht="46.5">
      <c r="A540" s="24" t="s">
        <v>378</v>
      </c>
      <c r="B540" s="18" t="s">
        <v>379</v>
      </c>
      <c r="C540" s="18"/>
      <c r="D540" s="19">
        <f>D541</f>
        <v>37679215.56</v>
      </c>
    </row>
    <row r="541" spans="1:4" s="20" customFormat="1" ht="46.5">
      <c r="A541" s="21" t="s">
        <v>378</v>
      </c>
      <c r="B541" s="18" t="s">
        <v>379</v>
      </c>
      <c r="C541" s="18"/>
      <c r="D541" s="19">
        <f>SUM(D542,D545,D552)</f>
        <v>37679215.56</v>
      </c>
    </row>
    <row r="542" spans="1:4" s="20" customFormat="1" ht="108.75">
      <c r="A542" s="24" t="s">
        <v>380</v>
      </c>
      <c r="B542" s="18" t="s">
        <v>381</v>
      </c>
      <c r="C542" s="18"/>
      <c r="D542" s="19">
        <f aca="true" t="shared" si="87" ref="D542:D543">D543</f>
        <v>179215.56</v>
      </c>
    </row>
    <row r="543" spans="1:4" s="20" customFormat="1" ht="30.75">
      <c r="A543" s="24" t="s">
        <v>27</v>
      </c>
      <c r="B543" s="18" t="s">
        <v>381</v>
      </c>
      <c r="C543" s="18">
        <v>200</v>
      </c>
      <c r="D543" s="19">
        <f t="shared" si="87"/>
        <v>179215.56</v>
      </c>
    </row>
    <row r="544" spans="1:4" s="20" customFormat="1" ht="30.75">
      <c r="A544" s="24" t="s">
        <v>28</v>
      </c>
      <c r="B544" s="18" t="s">
        <v>381</v>
      </c>
      <c r="C544" s="18">
        <v>240</v>
      </c>
      <c r="D544" s="19">
        <f>17921.56+161294</f>
        <v>179215.56</v>
      </c>
    </row>
    <row r="545" spans="1:4" s="20" customFormat="1" ht="62.25">
      <c r="A545" s="21" t="s">
        <v>382</v>
      </c>
      <c r="B545" s="18" t="s">
        <v>383</v>
      </c>
      <c r="C545" s="18"/>
      <c r="D545" s="19">
        <f>SUM(D546,D548,D550)</f>
        <v>36750000</v>
      </c>
    </row>
    <row r="546" spans="1:4" s="20" customFormat="1" ht="78">
      <c r="A546" s="25" t="s">
        <v>74</v>
      </c>
      <c r="B546" s="18" t="s">
        <v>383</v>
      </c>
      <c r="C546" s="18">
        <v>100</v>
      </c>
      <c r="D546" s="19">
        <f>D547</f>
        <v>33000000</v>
      </c>
    </row>
    <row r="547" spans="1:4" s="20" customFormat="1" ht="15">
      <c r="A547" s="25" t="s">
        <v>85</v>
      </c>
      <c r="B547" s="18" t="s">
        <v>383</v>
      </c>
      <c r="C547" s="18">
        <v>110</v>
      </c>
      <c r="D547" s="19">
        <v>33000000</v>
      </c>
    </row>
    <row r="548" spans="1:4" s="20" customFormat="1" ht="30.75">
      <c r="A548" s="24" t="s">
        <v>27</v>
      </c>
      <c r="B548" s="18" t="s">
        <v>383</v>
      </c>
      <c r="C548" s="18">
        <v>200</v>
      </c>
      <c r="D548" s="19">
        <f>D549</f>
        <v>3600000</v>
      </c>
    </row>
    <row r="549" spans="1:4" s="20" customFormat="1" ht="30.75">
      <c r="A549" s="24" t="s">
        <v>28</v>
      </c>
      <c r="B549" s="18" t="s">
        <v>383</v>
      </c>
      <c r="C549" s="18">
        <v>240</v>
      </c>
      <c r="D549" s="19">
        <v>3600000</v>
      </c>
    </row>
    <row r="550" spans="1:4" s="20" customFormat="1" ht="15">
      <c r="A550" s="24" t="s">
        <v>17</v>
      </c>
      <c r="B550" s="18" t="s">
        <v>383</v>
      </c>
      <c r="C550" s="18">
        <v>800</v>
      </c>
      <c r="D550" s="19">
        <f>D551</f>
        <v>150000</v>
      </c>
    </row>
    <row r="551" spans="1:4" s="20" customFormat="1" ht="15">
      <c r="A551" s="24" t="s">
        <v>81</v>
      </c>
      <c r="B551" s="18" t="s">
        <v>383</v>
      </c>
      <c r="C551" s="18">
        <v>850</v>
      </c>
      <c r="D551" s="19">
        <v>150000</v>
      </c>
    </row>
    <row r="552" spans="1:4" s="20" customFormat="1" ht="62.25">
      <c r="A552" s="24" t="s">
        <v>384</v>
      </c>
      <c r="B552" s="18" t="s">
        <v>385</v>
      </c>
      <c r="C552" s="18"/>
      <c r="D552" s="19">
        <f aca="true" t="shared" si="88" ref="D552:D553">D553</f>
        <v>750000</v>
      </c>
    </row>
    <row r="553" spans="1:5" s="12" customFormat="1" ht="30.75">
      <c r="A553" s="24" t="s">
        <v>27</v>
      </c>
      <c r="B553" s="18" t="s">
        <v>385</v>
      </c>
      <c r="C553" s="18">
        <v>200</v>
      </c>
      <c r="D553" s="19">
        <f t="shared" si="88"/>
        <v>750000</v>
      </c>
      <c r="E553" s="20"/>
    </row>
    <row r="554" spans="1:4" s="20" customFormat="1" ht="30.75">
      <c r="A554" s="24" t="s">
        <v>28</v>
      </c>
      <c r="B554" s="18" t="s">
        <v>385</v>
      </c>
      <c r="C554" s="18">
        <v>240</v>
      </c>
      <c r="D554" s="19">
        <v>750000</v>
      </c>
    </row>
    <row r="555" spans="1:4" s="20" customFormat="1" ht="30.75">
      <c r="A555" s="45" t="s">
        <v>386</v>
      </c>
      <c r="B555" s="14" t="s">
        <v>387</v>
      </c>
      <c r="C555" s="14"/>
      <c r="D555" s="46">
        <f>SUM(D556)</f>
        <v>15994711.43</v>
      </c>
    </row>
    <row r="556" spans="1:4" s="20" customFormat="1" ht="108.75">
      <c r="A556" s="48" t="s">
        <v>388</v>
      </c>
      <c r="B556" s="18" t="s">
        <v>389</v>
      </c>
      <c r="C556" s="18"/>
      <c r="D556" s="22">
        <f aca="true" t="shared" si="89" ref="D556:D557">D557</f>
        <v>15994711.43</v>
      </c>
    </row>
    <row r="557" spans="1:4" s="20" customFormat="1" ht="30.75">
      <c r="A557" s="24" t="s">
        <v>27</v>
      </c>
      <c r="B557" s="18" t="s">
        <v>389</v>
      </c>
      <c r="C557" s="18">
        <v>200</v>
      </c>
      <c r="D557" s="22">
        <f t="shared" si="89"/>
        <v>15994711.43</v>
      </c>
    </row>
    <row r="558" spans="1:4" s="20" customFormat="1" ht="30.75">
      <c r="A558" s="24" t="s">
        <v>28</v>
      </c>
      <c r="B558" s="18" t="s">
        <v>389</v>
      </c>
      <c r="C558" s="18">
        <v>240</v>
      </c>
      <c r="D558" s="22">
        <f>447851.92+15546859.51</f>
        <v>15994711.43</v>
      </c>
    </row>
    <row r="559" spans="1:4" s="20" customFormat="1" ht="30.75">
      <c r="A559" s="13" t="s">
        <v>390</v>
      </c>
      <c r="B559" s="14" t="s">
        <v>391</v>
      </c>
      <c r="C559" s="14"/>
      <c r="D559" s="15">
        <f>SUM(D560,D563,D566,D569,D572)</f>
        <v>1800000</v>
      </c>
    </row>
    <row r="560" spans="1:4" s="20" customFormat="1" ht="62.25">
      <c r="A560" s="21" t="s">
        <v>392</v>
      </c>
      <c r="B560" s="18" t="s">
        <v>393</v>
      </c>
      <c r="C560" s="18"/>
      <c r="D560" s="19">
        <f aca="true" t="shared" si="90" ref="D560:D561">D561</f>
        <v>600000</v>
      </c>
    </row>
    <row r="561" spans="1:4" s="20" customFormat="1" ht="15">
      <c r="A561" s="21" t="s">
        <v>17</v>
      </c>
      <c r="B561" s="18" t="s">
        <v>393</v>
      </c>
      <c r="C561" s="18">
        <v>800</v>
      </c>
      <c r="D561" s="19">
        <f t="shared" si="90"/>
        <v>600000</v>
      </c>
    </row>
    <row r="562" spans="1:4" s="20" customFormat="1" ht="46.5">
      <c r="A562" s="21" t="s">
        <v>18</v>
      </c>
      <c r="B562" s="18" t="s">
        <v>393</v>
      </c>
      <c r="C562" s="18">
        <v>810</v>
      </c>
      <c r="D562" s="19">
        <v>600000</v>
      </c>
    </row>
    <row r="563" spans="1:5" s="12" customFormat="1" ht="62.25">
      <c r="A563" s="24" t="s">
        <v>394</v>
      </c>
      <c r="B563" s="18" t="s">
        <v>395</v>
      </c>
      <c r="C563" s="18"/>
      <c r="D563" s="19">
        <f aca="true" t="shared" si="91" ref="D563:D564">D564</f>
        <v>200000</v>
      </c>
      <c r="E563" s="20"/>
    </row>
    <row r="564" spans="1:4" s="20" customFormat="1" ht="15">
      <c r="A564" s="21" t="s">
        <v>17</v>
      </c>
      <c r="B564" s="18" t="s">
        <v>395</v>
      </c>
      <c r="C564" s="18">
        <v>800</v>
      </c>
      <c r="D564" s="19">
        <f t="shared" si="91"/>
        <v>200000</v>
      </c>
    </row>
    <row r="565" spans="1:4" s="20" customFormat="1" ht="46.5">
      <c r="A565" s="21" t="s">
        <v>18</v>
      </c>
      <c r="B565" s="18" t="s">
        <v>395</v>
      </c>
      <c r="C565" s="18">
        <v>810</v>
      </c>
      <c r="D565" s="19">
        <v>200000</v>
      </c>
    </row>
    <row r="566" spans="1:4" s="20" customFormat="1" ht="46.5">
      <c r="A566" s="24" t="s">
        <v>396</v>
      </c>
      <c r="B566" s="18" t="s">
        <v>397</v>
      </c>
      <c r="C566" s="18"/>
      <c r="D566" s="19">
        <f aca="true" t="shared" si="92" ref="D566:D567">D567</f>
        <v>100000</v>
      </c>
    </row>
    <row r="567" spans="1:4" s="20" customFormat="1" ht="15">
      <c r="A567" s="21" t="s">
        <v>17</v>
      </c>
      <c r="B567" s="18" t="s">
        <v>397</v>
      </c>
      <c r="C567" s="18">
        <v>800</v>
      </c>
      <c r="D567" s="19">
        <f t="shared" si="92"/>
        <v>100000</v>
      </c>
    </row>
    <row r="568" spans="1:4" s="12" customFormat="1" ht="46.5">
      <c r="A568" s="21" t="s">
        <v>18</v>
      </c>
      <c r="B568" s="18" t="s">
        <v>397</v>
      </c>
      <c r="C568" s="18">
        <v>810</v>
      </c>
      <c r="D568" s="19">
        <v>100000</v>
      </c>
    </row>
    <row r="569" spans="1:4" s="12" customFormat="1" ht="62.25">
      <c r="A569" s="24" t="s">
        <v>398</v>
      </c>
      <c r="B569" s="18" t="s">
        <v>399</v>
      </c>
      <c r="C569" s="18"/>
      <c r="D569" s="19">
        <f aca="true" t="shared" si="93" ref="D569:D570">D570</f>
        <v>100000</v>
      </c>
    </row>
    <row r="570" spans="1:4" s="12" customFormat="1" ht="15">
      <c r="A570" s="21" t="s">
        <v>17</v>
      </c>
      <c r="B570" s="18" t="s">
        <v>399</v>
      </c>
      <c r="C570" s="18">
        <v>800</v>
      </c>
      <c r="D570" s="19">
        <f t="shared" si="93"/>
        <v>100000</v>
      </c>
    </row>
    <row r="571" spans="1:4" s="12" customFormat="1" ht="46.5">
      <c r="A571" s="21" t="s">
        <v>18</v>
      </c>
      <c r="B571" s="18" t="s">
        <v>399</v>
      </c>
      <c r="C571" s="18">
        <v>810</v>
      </c>
      <c r="D571" s="19">
        <v>100000</v>
      </c>
    </row>
    <row r="572" spans="1:4" s="12" customFormat="1" ht="48" customHeight="1">
      <c r="A572" s="24" t="s">
        <v>400</v>
      </c>
      <c r="B572" s="18" t="s">
        <v>401</v>
      </c>
      <c r="C572" s="18"/>
      <c r="D572" s="19">
        <f aca="true" t="shared" si="94" ref="D572:D573">D573</f>
        <v>800000</v>
      </c>
    </row>
    <row r="573" spans="1:4" s="12" customFormat="1" ht="15">
      <c r="A573" s="21" t="s">
        <v>17</v>
      </c>
      <c r="B573" s="18" t="s">
        <v>401</v>
      </c>
      <c r="C573" s="18">
        <v>800</v>
      </c>
      <c r="D573" s="19">
        <f t="shared" si="94"/>
        <v>800000</v>
      </c>
    </row>
    <row r="574" spans="1:4" s="20" customFormat="1" ht="46.5">
      <c r="A574" s="21" t="s">
        <v>18</v>
      </c>
      <c r="B574" s="18" t="s">
        <v>401</v>
      </c>
      <c r="C574" s="18">
        <v>810</v>
      </c>
      <c r="D574" s="19">
        <v>800000</v>
      </c>
    </row>
    <row r="575" spans="1:4" s="12" customFormat="1" ht="15.75">
      <c r="A575" s="49" t="s">
        <v>402</v>
      </c>
      <c r="B575" s="14" t="s">
        <v>403</v>
      </c>
      <c r="C575" s="50"/>
      <c r="D575" s="51">
        <f>D576+D625+D632+D663+D685+D689</f>
        <v>1862188220.84</v>
      </c>
    </row>
    <row r="576" spans="1:4" s="20" customFormat="1" ht="30.75">
      <c r="A576" s="21" t="s">
        <v>404</v>
      </c>
      <c r="B576" s="18" t="s">
        <v>405</v>
      </c>
      <c r="C576" s="18"/>
      <c r="D576" s="19">
        <f>D577+D580+D585+D592+D599+D606+D613+D620</f>
        <v>317537223</v>
      </c>
    </row>
    <row r="577" spans="1:4" s="12" customFormat="1" ht="15">
      <c r="A577" s="24" t="s">
        <v>406</v>
      </c>
      <c r="B577" s="18" t="s">
        <v>407</v>
      </c>
      <c r="C577" s="26"/>
      <c r="D577" s="19">
        <f aca="true" t="shared" si="95" ref="D577:D578">D578</f>
        <v>429435</v>
      </c>
    </row>
    <row r="578" spans="1:4" s="27" customFormat="1" ht="30.75">
      <c r="A578" s="24" t="s">
        <v>27</v>
      </c>
      <c r="B578" s="18" t="s">
        <v>407</v>
      </c>
      <c r="C578" s="26" t="s">
        <v>78</v>
      </c>
      <c r="D578" s="22">
        <f t="shared" si="95"/>
        <v>429435</v>
      </c>
    </row>
    <row r="579" spans="1:4" s="20" customFormat="1" ht="30.75">
      <c r="A579" s="24" t="s">
        <v>28</v>
      </c>
      <c r="B579" s="18" t="s">
        <v>407</v>
      </c>
      <c r="C579" s="26" t="s">
        <v>79</v>
      </c>
      <c r="D579" s="22">
        <v>429435</v>
      </c>
    </row>
    <row r="580" spans="1:4" s="20" customFormat="1" ht="30.75">
      <c r="A580" s="24" t="s">
        <v>408</v>
      </c>
      <c r="B580" s="18" t="s">
        <v>409</v>
      </c>
      <c r="C580" s="26"/>
      <c r="D580" s="22">
        <f>SUM(D581,D583)</f>
        <v>6395478</v>
      </c>
    </row>
    <row r="581" spans="1:4" s="20" customFormat="1" ht="78">
      <c r="A581" s="25" t="s">
        <v>74</v>
      </c>
      <c r="B581" s="18" t="s">
        <v>409</v>
      </c>
      <c r="C581" s="26" t="s">
        <v>75</v>
      </c>
      <c r="D581" s="22">
        <f>D582</f>
        <v>5854880</v>
      </c>
    </row>
    <row r="582" spans="1:4" s="20" customFormat="1" ht="30.75">
      <c r="A582" s="25" t="s">
        <v>76</v>
      </c>
      <c r="B582" s="18" t="s">
        <v>409</v>
      </c>
      <c r="C582" s="26" t="s">
        <v>77</v>
      </c>
      <c r="D582" s="22">
        <v>5854880</v>
      </c>
    </row>
    <row r="583" spans="1:4" s="20" customFormat="1" ht="30.75">
      <c r="A583" s="24" t="s">
        <v>27</v>
      </c>
      <c r="B583" s="18" t="s">
        <v>409</v>
      </c>
      <c r="C583" s="26" t="s">
        <v>78</v>
      </c>
      <c r="D583" s="19">
        <f>D584</f>
        <v>540598</v>
      </c>
    </row>
    <row r="584" spans="1:4" s="20" customFormat="1" ht="30.75">
      <c r="A584" s="24" t="s">
        <v>28</v>
      </c>
      <c r="B584" s="18" t="s">
        <v>409</v>
      </c>
      <c r="C584" s="26" t="s">
        <v>79</v>
      </c>
      <c r="D584" s="19">
        <v>540598</v>
      </c>
    </row>
    <row r="585" spans="1:4" s="12" customFormat="1" ht="30.75">
      <c r="A585" s="21" t="s">
        <v>410</v>
      </c>
      <c r="B585" s="18" t="s">
        <v>411</v>
      </c>
      <c r="C585" s="18"/>
      <c r="D585" s="19">
        <f>SUM(D586,D588,D590)</f>
        <v>35604060</v>
      </c>
    </row>
    <row r="586" spans="1:4" s="12" customFormat="1" ht="78">
      <c r="A586" s="25" t="s">
        <v>74</v>
      </c>
      <c r="B586" s="18" t="s">
        <v>411</v>
      </c>
      <c r="C586" s="26" t="s">
        <v>75</v>
      </c>
      <c r="D586" s="19">
        <f>D587</f>
        <v>30821060</v>
      </c>
    </row>
    <row r="587" spans="1:4" s="12" customFormat="1" ht="30.75">
      <c r="A587" s="25" t="s">
        <v>76</v>
      </c>
      <c r="B587" s="18" t="s">
        <v>411</v>
      </c>
      <c r="C587" s="26" t="s">
        <v>77</v>
      </c>
      <c r="D587" s="19">
        <v>30821060</v>
      </c>
    </row>
    <row r="588" spans="1:4" s="12" customFormat="1" ht="30.75">
      <c r="A588" s="24" t="s">
        <v>27</v>
      </c>
      <c r="B588" s="18" t="s">
        <v>411</v>
      </c>
      <c r="C588" s="26" t="s">
        <v>78</v>
      </c>
      <c r="D588" s="19">
        <f>D589</f>
        <v>4773000</v>
      </c>
    </row>
    <row r="589" spans="1:5" s="12" customFormat="1" ht="30.75">
      <c r="A589" s="24" t="s">
        <v>28</v>
      </c>
      <c r="B589" s="18" t="s">
        <v>411</v>
      </c>
      <c r="C589" s="26" t="s">
        <v>79</v>
      </c>
      <c r="D589" s="19">
        <v>4773000</v>
      </c>
      <c r="E589" s="20"/>
    </row>
    <row r="590" spans="1:5" s="12" customFormat="1" ht="15">
      <c r="A590" s="24" t="s">
        <v>17</v>
      </c>
      <c r="B590" s="18" t="s">
        <v>411</v>
      </c>
      <c r="C590" s="26" t="s">
        <v>80</v>
      </c>
      <c r="D590" s="19">
        <f>D591</f>
        <v>10000</v>
      </c>
      <c r="E590" s="20"/>
    </row>
    <row r="591" spans="1:5" s="12" customFormat="1" ht="15">
      <c r="A591" s="24" t="s">
        <v>81</v>
      </c>
      <c r="B591" s="18" t="s">
        <v>411</v>
      </c>
      <c r="C591" s="26" t="s">
        <v>82</v>
      </c>
      <c r="D591" s="19">
        <v>10000</v>
      </c>
      <c r="E591" s="20"/>
    </row>
    <row r="592" spans="1:5" s="12" customFormat="1" ht="30.75">
      <c r="A592" s="21" t="s">
        <v>412</v>
      </c>
      <c r="B592" s="18" t="s">
        <v>413</v>
      </c>
      <c r="C592" s="18"/>
      <c r="D592" s="19">
        <f>SUM(D593,D595,D597)</f>
        <v>13862200</v>
      </c>
      <c r="E592" s="20"/>
    </row>
    <row r="593" spans="1:5" s="12" customFormat="1" ht="78">
      <c r="A593" s="25" t="s">
        <v>74</v>
      </c>
      <c r="B593" s="18" t="s">
        <v>413</v>
      </c>
      <c r="C593" s="26" t="s">
        <v>75</v>
      </c>
      <c r="D593" s="22">
        <f>D594</f>
        <v>10944000</v>
      </c>
      <c r="E593" s="20"/>
    </row>
    <row r="594" spans="1:5" s="12" customFormat="1" ht="30.75">
      <c r="A594" s="25" t="s">
        <v>76</v>
      </c>
      <c r="B594" s="18" t="s">
        <v>413</v>
      </c>
      <c r="C594" s="26" t="s">
        <v>77</v>
      </c>
      <c r="D594" s="22">
        <v>10944000</v>
      </c>
      <c r="E594" s="20"/>
    </row>
    <row r="595" spans="1:4" s="20" customFormat="1" ht="30.75">
      <c r="A595" s="24" t="s">
        <v>27</v>
      </c>
      <c r="B595" s="18" t="s">
        <v>413</v>
      </c>
      <c r="C595" s="26" t="s">
        <v>78</v>
      </c>
      <c r="D595" s="22">
        <f>D596</f>
        <v>2868200</v>
      </c>
    </row>
    <row r="596" spans="1:4" s="20" customFormat="1" ht="30.75">
      <c r="A596" s="24" t="s">
        <v>28</v>
      </c>
      <c r="B596" s="18" t="s">
        <v>413</v>
      </c>
      <c r="C596" s="26" t="s">
        <v>79</v>
      </c>
      <c r="D596" s="22">
        <v>2868200</v>
      </c>
    </row>
    <row r="597" spans="1:4" s="20" customFormat="1" ht="15">
      <c r="A597" s="24" t="s">
        <v>17</v>
      </c>
      <c r="B597" s="18" t="s">
        <v>413</v>
      </c>
      <c r="C597" s="26" t="s">
        <v>80</v>
      </c>
      <c r="D597" s="22">
        <f>D598</f>
        <v>50000</v>
      </c>
    </row>
    <row r="598" spans="1:4" s="20" customFormat="1" ht="15">
      <c r="A598" s="24" t="s">
        <v>81</v>
      </c>
      <c r="B598" s="18" t="s">
        <v>413</v>
      </c>
      <c r="C598" s="26" t="s">
        <v>82</v>
      </c>
      <c r="D598" s="22">
        <v>50000</v>
      </c>
    </row>
    <row r="599" spans="1:4" s="20" customFormat="1" ht="46.5">
      <c r="A599" s="21" t="s">
        <v>414</v>
      </c>
      <c r="B599" s="18" t="s">
        <v>415</v>
      </c>
      <c r="C599" s="18"/>
      <c r="D599" s="19">
        <f>SUM(D600,D602,D604)</f>
        <v>195100000</v>
      </c>
    </row>
    <row r="600" spans="1:4" s="20" customFormat="1" ht="78">
      <c r="A600" s="25" t="s">
        <v>74</v>
      </c>
      <c r="B600" s="18" t="s">
        <v>415</v>
      </c>
      <c r="C600" s="26" t="s">
        <v>75</v>
      </c>
      <c r="D600" s="19">
        <f>D601</f>
        <v>183500000</v>
      </c>
    </row>
    <row r="601" spans="1:4" s="20" customFormat="1" ht="30.75">
      <c r="A601" s="25" t="s">
        <v>76</v>
      </c>
      <c r="B601" s="18" t="s">
        <v>415</v>
      </c>
      <c r="C601" s="26" t="s">
        <v>77</v>
      </c>
      <c r="D601" s="19">
        <v>183500000</v>
      </c>
    </row>
    <row r="602" spans="1:4" s="20" customFormat="1" ht="30.75">
      <c r="A602" s="24" t="s">
        <v>27</v>
      </c>
      <c r="B602" s="18" t="s">
        <v>415</v>
      </c>
      <c r="C602" s="26" t="s">
        <v>78</v>
      </c>
      <c r="D602" s="19">
        <f>D603</f>
        <v>11500000</v>
      </c>
    </row>
    <row r="603" spans="1:5" s="12" customFormat="1" ht="30.75">
      <c r="A603" s="24" t="s">
        <v>28</v>
      </c>
      <c r="B603" s="18" t="s">
        <v>415</v>
      </c>
      <c r="C603" s="26" t="s">
        <v>79</v>
      </c>
      <c r="D603" s="19">
        <v>11500000</v>
      </c>
      <c r="E603" s="20"/>
    </row>
    <row r="604" spans="1:5" s="12" customFormat="1" ht="15">
      <c r="A604" s="24" t="s">
        <v>17</v>
      </c>
      <c r="B604" s="18" t="s">
        <v>415</v>
      </c>
      <c r="C604" s="26" t="s">
        <v>80</v>
      </c>
      <c r="D604" s="19">
        <f>D605</f>
        <v>100000</v>
      </c>
      <c r="E604" s="20"/>
    </row>
    <row r="605" spans="1:5" s="12" customFormat="1" ht="15">
      <c r="A605" s="24" t="s">
        <v>81</v>
      </c>
      <c r="B605" s="18" t="s">
        <v>415</v>
      </c>
      <c r="C605" s="26" t="s">
        <v>82</v>
      </c>
      <c r="D605" s="19">
        <v>100000</v>
      </c>
      <c r="E605" s="20"/>
    </row>
    <row r="606" spans="1:4" s="20" customFormat="1" ht="30.75">
      <c r="A606" s="21" t="s">
        <v>416</v>
      </c>
      <c r="B606" s="18" t="s">
        <v>417</v>
      </c>
      <c r="C606" s="18"/>
      <c r="D606" s="19">
        <f>SUM(D607,D609,D611)</f>
        <v>31616000</v>
      </c>
    </row>
    <row r="607" spans="1:4" s="20" customFormat="1" ht="78">
      <c r="A607" s="25" t="s">
        <v>74</v>
      </c>
      <c r="B607" s="18" t="s">
        <v>417</v>
      </c>
      <c r="C607" s="26" t="s">
        <v>75</v>
      </c>
      <c r="D607" s="19">
        <f>D608</f>
        <v>27856000</v>
      </c>
    </row>
    <row r="608" spans="1:4" s="20" customFormat="1" ht="30.75">
      <c r="A608" s="25" t="s">
        <v>76</v>
      </c>
      <c r="B608" s="18" t="s">
        <v>417</v>
      </c>
      <c r="C608" s="26" t="s">
        <v>77</v>
      </c>
      <c r="D608" s="19">
        <v>27856000</v>
      </c>
    </row>
    <row r="609" spans="1:4" s="20" customFormat="1" ht="30.75">
      <c r="A609" s="24" t="s">
        <v>27</v>
      </c>
      <c r="B609" s="18" t="s">
        <v>417</v>
      </c>
      <c r="C609" s="26" t="s">
        <v>78</v>
      </c>
      <c r="D609" s="19">
        <f>D610</f>
        <v>3700000</v>
      </c>
    </row>
    <row r="610" spans="1:4" s="20" customFormat="1" ht="30.75">
      <c r="A610" s="24" t="s">
        <v>28</v>
      </c>
      <c r="B610" s="18" t="s">
        <v>417</v>
      </c>
      <c r="C610" s="26" t="s">
        <v>79</v>
      </c>
      <c r="D610" s="19">
        <v>3700000</v>
      </c>
    </row>
    <row r="611" spans="1:4" s="20" customFormat="1" ht="15">
      <c r="A611" s="24" t="s">
        <v>17</v>
      </c>
      <c r="B611" s="18" t="s">
        <v>417</v>
      </c>
      <c r="C611" s="26" t="s">
        <v>80</v>
      </c>
      <c r="D611" s="19">
        <f>D612</f>
        <v>60000</v>
      </c>
    </row>
    <row r="612" spans="1:4" s="20" customFormat="1" ht="15">
      <c r="A612" s="24" t="s">
        <v>81</v>
      </c>
      <c r="B612" s="18" t="s">
        <v>417</v>
      </c>
      <c r="C612" s="26" t="s">
        <v>82</v>
      </c>
      <c r="D612" s="19">
        <v>60000</v>
      </c>
    </row>
    <row r="613" spans="1:4" s="20" customFormat="1" ht="46.5">
      <c r="A613" s="24" t="s">
        <v>418</v>
      </c>
      <c r="B613" s="18" t="s">
        <v>419</v>
      </c>
      <c r="C613" s="18"/>
      <c r="D613" s="19">
        <f>D614+D616+D618</f>
        <v>29922000</v>
      </c>
    </row>
    <row r="614" spans="1:4" s="12" customFormat="1" ht="78">
      <c r="A614" s="25" t="s">
        <v>74</v>
      </c>
      <c r="B614" s="18" t="s">
        <v>419</v>
      </c>
      <c r="C614" s="18">
        <v>100</v>
      </c>
      <c r="D614" s="19">
        <f>D615</f>
        <v>17900000</v>
      </c>
    </row>
    <row r="615" spans="1:4" s="12" customFormat="1" ht="30.75">
      <c r="A615" s="25" t="s">
        <v>76</v>
      </c>
      <c r="B615" s="18" t="s">
        <v>419</v>
      </c>
      <c r="C615" s="18">
        <v>120</v>
      </c>
      <c r="D615" s="19">
        <v>17900000</v>
      </c>
    </row>
    <row r="616" spans="1:4" s="12" customFormat="1" ht="30.75">
      <c r="A616" s="24" t="s">
        <v>27</v>
      </c>
      <c r="B616" s="18" t="s">
        <v>419</v>
      </c>
      <c r="C616" s="18">
        <v>200</v>
      </c>
      <c r="D616" s="19">
        <f>D617</f>
        <v>12000000</v>
      </c>
    </row>
    <row r="617" spans="1:4" s="20" customFormat="1" ht="30.75">
      <c r="A617" s="24" t="s">
        <v>28</v>
      </c>
      <c r="B617" s="18" t="s">
        <v>419</v>
      </c>
      <c r="C617" s="18">
        <v>240</v>
      </c>
      <c r="D617" s="19">
        <v>12000000</v>
      </c>
    </row>
    <row r="618" spans="1:4" s="20" customFormat="1" ht="15">
      <c r="A618" s="24" t="s">
        <v>17</v>
      </c>
      <c r="B618" s="18" t="s">
        <v>419</v>
      </c>
      <c r="C618" s="18">
        <v>800</v>
      </c>
      <c r="D618" s="19">
        <f>D619</f>
        <v>22000</v>
      </c>
    </row>
    <row r="619" spans="1:4" s="12" customFormat="1" ht="15">
      <c r="A619" s="24" t="s">
        <v>81</v>
      </c>
      <c r="B619" s="18" t="s">
        <v>419</v>
      </c>
      <c r="C619" s="18">
        <v>850</v>
      </c>
      <c r="D619" s="19">
        <v>22000</v>
      </c>
    </row>
    <row r="620" spans="1:4" s="12" customFormat="1" ht="30.75">
      <c r="A620" s="24" t="s">
        <v>420</v>
      </c>
      <c r="B620" s="18" t="s">
        <v>421</v>
      </c>
      <c r="C620" s="26"/>
      <c r="D620" s="19">
        <f>D621+D623</f>
        <v>4608050</v>
      </c>
    </row>
    <row r="621" spans="1:4" s="12" customFormat="1" ht="78">
      <c r="A621" s="25" t="s">
        <v>74</v>
      </c>
      <c r="B621" s="18" t="s">
        <v>421</v>
      </c>
      <c r="C621" s="26" t="s">
        <v>75</v>
      </c>
      <c r="D621" s="19">
        <f>D622</f>
        <v>3639050</v>
      </c>
    </row>
    <row r="622" spans="1:4" s="12" customFormat="1" ht="30.75">
      <c r="A622" s="25" t="s">
        <v>76</v>
      </c>
      <c r="B622" s="18" t="s">
        <v>421</v>
      </c>
      <c r="C622" s="26" t="s">
        <v>77</v>
      </c>
      <c r="D622" s="19">
        <v>3639050</v>
      </c>
    </row>
    <row r="623" spans="1:4" s="12" customFormat="1" ht="30.75">
      <c r="A623" s="24" t="s">
        <v>27</v>
      </c>
      <c r="B623" s="18" t="s">
        <v>421</v>
      </c>
      <c r="C623" s="26" t="s">
        <v>78</v>
      </c>
      <c r="D623" s="19">
        <f>D624</f>
        <v>969000</v>
      </c>
    </row>
    <row r="624" spans="1:4" s="12" customFormat="1" ht="30.75">
      <c r="A624" s="25" t="s">
        <v>28</v>
      </c>
      <c r="B624" s="18" t="s">
        <v>421</v>
      </c>
      <c r="C624" s="26" t="s">
        <v>79</v>
      </c>
      <c r="D624" s="19">
        <v>969000</v>
      </c>
    </row>
    <row r="625" spans="1:4" s="12" customFormat="1" ht="15">
      <c r="A625" s="21" t="s">
        <v>422</v>
      </c>
      <c r="B625" s="18" t="s">
        <v>423</v>
      </c>
      <c r="C625" s="18"/>
      <c r="D625" s="19">
        <f>SUM(D626,D629)</f>
        <v>10000000</v>
      </c>
    </row>
    <row r="626" spans="1:4" s="12" customFormat="1" ht="15">
      <c r="A626" s="21" t="s">
        <v>424</v>
      </c>
      <c r="B626" s="18" t="s">
        <v>425</v>
      </c>
      <c r="C626" s="18"/>
      <c r="D626" s="19">
        <f aca="true" t="shared" si="96" ref="D626:D627">D627</f>
        <v>7200000</v>
      </c>
    </row>
    <row r="627" spans="1:4" s="12" customFormat="1" ht="15">
      <c r="A627" s="24" t="s">
        <v>17</v>
      </c>
      <c r="B627" s="18" t="s">
        <v>425</v>
      </c>
      <c r="C627" s="18">
        <v>800</v>
      </c>
      <c r="D627" s="19">
        <f t="shared" si="96"/>
        <v>7200000</v>
      </c>
    </row>
    <row r="628" spans="1:4" s="12" customFormat="1" ht="15">
      <c r="A628" s="21" t="s">
        <v>426</v>
      </c>
      <c r="B628" s="18" t="s">
        <v>425</v>
      </c>
      <c r="C628" s="18">
        <v>870</v>
      </c>
      <c r="D628" s="19">
        <v>7200000</v>
      </c>
    </row>
    <row r="629" spans="1:4" s="12" customFormat="1" ht="46.5">
      <c r="A629" s="21" t="s">
        <v>427</v>
      </c>
      <c r="B629" s="18" t="s">
        <v>428</v>
      </c>
      <c r="C629" s="18"/>
      <c r="D629" s="19">
        <f aca="true" t="shared" si="97" ref="D629:D630">D630</f>
        <v>2800000</v>
      </c>
    </row>
    <row r="630" spans="1:4" s="12" customFormat="1" ht="15">
      <c r="A630" s="24" t="s">
        <v>17</v>
      </c>
      <c r="B630" s="18" t="s">
        <v>428</v>
      </c>
      <c r="C630" s="18">
        <v>800</v>
      </c>
      <c r="D630" s="19">
        <f t="shared" si="97"/>
        <v>2800000</v>
      </c>
    </row>
    <row r="631" spans="1:4" s="12" customFormat="1" ht="15">
      <c r="A631" s="21" t="s">
        <v>426</v>
      </c>
      <c r="B631" s="18" t="s">
        <v>428</v>
      </c>
      <c r="C631" s="18">
        <v>870</v>
      </c>
      <c r="D631" s="19">
        <v>2800000</v>
      </c>
    </row>
    <row r="632" spans="1:4" s="12" customFormat="1" ht="30.75">
      <c r="A632" s="52" t="s">
        <v>429</v>
      </c>
      <c r="B632" s="53" t="s">
        <v>430</v>
      </c>
      <c r="C632" s="53"/>
      <c r="D632" s="19">
        <f>D633+D636+D639+D642+D645+D648+D651+D654+D657+D660</f>
        <v>231446553</v>
      </c>
    </row>
    <row r="633" spans="1:5" s="12" customFormat="1" ht="46.5">
      <c r="A633" s="21" t="s">
        <v>431</v>
      </c>
      <c r="B633" s="18" t="s">
        <v>432</v>
      </c>
      <c r="C633" s="18"/>
      <c r="D633" s="19">
        <f aca="true" t="shared" si="98" ref="D633:D634">D634</f>
        <v>400000</v>
      </c>
      <c r="E633" s="20"/>
    </row>
    <row r="634" spans="1:5" s="12" customFormat="1" ht="30.75">
      <c r="A634" s="24" t="s">
        <v>27</v>
      </c>
      <c r="B634" s="18" t="s">
        <v>432</v>
      </c>
      <c r="C634" s="18">
        <v>200</v>
      </c>
      <c r="D634" s="19">
        <f t="shared" si="98"/>
        <v>400000</v>
      </c>
      <c r="E634" s="20"/>
    </row>
    <row r="635" spans="1:5" s="12" customFormat="1" ht="30.75">
      <c r="A635" s="24" t="s">
        <v>28</v>
      </c>
      <c r="B635" s="18" t="s">
        <v>432</v>
      </c>
      <c r="C635" s="18">
        <v>240</v>
      </c>
      <c r="D635" s="19">
        <v>400000</v>
      </c>
      <c r="E635" s="20"/>
    </row>
    <row r="636" spans="1:4" s="20" customFormat="1" ht="46.5">
      <c r="A636" s="21" t="s">
        <v>433</v>
      </c>
      <c r="B636" s="18" t="s">
        <v>434</v>
      </c>
      <c r="C636" s="18"/>
      <c r="D636" s="19">
        <f aca="true" t="shared" si="99" ref="D636:D637">D637</f>
        <v>3050000</v>
      </c>
    </row>
    <row r="637" spans="1:4" s="20" customFormat="1" ht="30.75">
      <c r="A637" s="24" t="s">
        <v>27</v>
      </c>
      <c r="B637" s="18" t="s">
        <v>434</v>
      </c>
      <c r="C637" s="18">
        <v>200</v>
      </c>
      <c r="D637" s="19">
        <f t="shared" si="99"/>
        <v>3050000</v>
      </c>
    </row>
    <row r="638" spans="1:4" s="20" customFormat="1" ht="30.75">
      <c r="A638" s="24" t="s">
        <v>28</v>
      </c>
      <c r="B638" s="18" t="s">
        <v>434</v>
      </c>
      <c r="C638" s="18">
        <v>240</v>
      </c>
      <c r="D638" s="19">
        <v>3050000</v>
      </c>
    </row>
    <row r="639" spans="1:5" s="12" customFormat="1" ht="15">
      <c r="A639" s="21" t="s">
        <v>435</v>
      </c>
      <c r="B639" s="18" t="s">
        <v>436</v>
      </c>
      <c r="C639" s="18"/>
      <c r="D639" s="19">
        <f aca="true" t="shared" si="100" ref="D639:D640">D640</f>
        <v>34723875</v>
      </c>
      <c r="E639" s="20"/>
    </row>
    <row r="640" spans="1:5" s="12" customFormat="1" ht="15">
      <c r="A640" s="21" t="s">
        <v>437</v>
      </c>
      <c r="B640" s="18" t="s">
        <v>436</v>
      </c>
      <c r="C640" s="18">
        <v>700</v>
      </c>
      <c r="D640" s="19">
        <f t="shared" si="100"/>
        <v>34723875</v>
      </c>
      <c r="E640" s="20"/>
    </row>
    <row r="641" spans="1:5" s="12" customFormat="1" ht="15">
      <c r="A641" s="21" t="s">
        <v>438</v>
      </c>
      <c r="B641" s="18" t="s">
        <v>436</v>
      </c>
      <c r="C641" s="18">
        <v>730</v>
      </c>
      <c r="D641" s="19">
        <v>34723875</v>
      </c>
      <c r="E641" s="20"/>
    </row>
    <row r="642" spans="1:5" s="12" customFormat="1" ht="62.25">
      <c r="A642" s="21" t="s">
        <v>439</v>
      </c>
      <c r="B642" s="18" t="s">
        <v>440</v>
      </c>
      <c r="C642" s="18"/>
      <c r="D642" s="22">
        <f aca="true" t="shared" si="101" ref="D642:D643">D643</f>
        <v>20000000</v>
      </c>
      <c r="E642" s="20"/>
    </row>
    <row r="643" spans="1:4" s="12" customFormat="1" ht="15">
      <c r="A643" s="21" t="s">
        <v>17</v>
      </c>
      <c r="B643" s="18" t="s">
        <v>440</v>
      </c>
      <c r="C643" s="18">
        <v>800</v>
      </c>
      <c r="D643" s="22">
        <f t="shared" si="101"/>
        <v>20000000</v>
      </c>
    </row>
    <row r="644" spans="1:5" s="12" customFormat="1" ht="46.5">
      <c r="A644" s="21" t="s">
        <v>18</v>
      </c>
      <c r="B644" s="18" t="s">
        <v>440</v>
      </c>
      <c r="C644" s="18">
        <v>810</v>
      </c>
      <c r="D644" s="22">
        <v>20000000</v>
      </c>
      <c r="E644" s="20"/>
    </row>
    <row r="645" spans="1:5" s="12" customFormat="1" ht="15">
      <c r="A645" s="21" t="s">
        <v>441</v>
      </c>
      <c r="B645" s="18" t="s">
        <v>442</v>
      </c>
      <c r="C645" s="18"/>
      <c r="D645" s="19">
        <f aca="true" t="shared" si="102" ref="D645:D646">D646</f>
        <v>170000000</v>
      </c>
      <c r="E645" s="20"/>
    </row>
    <row r="646" spans="1:5" s="12" customFormat="1" ht="15">
      <c r="A646" s="24" t="s">
        <v>17</v>
      </c>
      <c r="B646" s="18" t="s">
        <v>442</v>
      </c>
      <c r="C646" s="18">
        <v>800</v>
      </c>
      <c r="D646" s="19">
        <f t="shared" si="102"/>
        <v>170000000</v>
      </c>
      <c r="E646" s="20"/>
    </row>
    <row r="647" spans="1:5" s="12" customFormat="1" ht="46.5">
      <c r="A647" s="21" t="s">
        <v>18</v>
      </c>
      <c r="B647" s="18" t="s">
        <v>442</v>
      </c>
      <c r="C647" s="18">
        <v>810</v>
      </c>
      <c r="D647" s="19">
        <v>170000000</v>
      </c>
      <c r="E647" s="20"/>
    </row>
    <row r="648" spans="1:5" s="12" customFormat="1" ht="46.5">
      <c r="A648" s="21" t="s">
        <v>443</v>
      </c>
      <c r="B648" s="18" t="s">
        <v>444</v>
      </c>
      <c r="C648" s="18"/>
      <c r="D648" s="19">
        <f aca="true" t="shared" si="103" ref="D648:D649">D649</f>
        <v>250000</v>
      </c>
      <c r="E648" s="20"/>
    </row>
    <row r="649" spans="1:5" s="12" customFormat="1" ht="30.75">
      <c r="A649" s="21" t="s">
        <v>14</v>
      </c>
      <c r="B649" s="18" t="s">
        <v>444</v>
      </c>
      <c r="C649" s="18">
        <v>600</v>
      </c>
      <c r="D649" s="19">
        <f t="shared" si="103"/>
        <v>250000</v>
      </c>
      <c r="E649" s="20"/>
    </row>
    <row r="650" spans="1:5" s="12" customFormat="1" ht="30.75">
      <c r="A650" s="21" t="s">
        <v>16</v>
      </c>
      <c r="B650" s="18" t="s">
        <v>444</v>
      </c>
      <c r="C650" s="18">
        <v>630</v>
      </c>
      <c r="D650" s="22">
        <v>250000</v>
      </c>
      <c r="E650" s="20"/>
    </row>
    <row r="651" spans="1:4" s="12" customFormat="1" ht="140.25">
      <c r="A651" s="21" t="s">
        <v>445</v>
      </c>
      <c r="B651" s="18" t="s">
        <v>446</v>
      </c>
      <c r="C651" s="18"/>
      <c r="D651" s="22">
        <f aca="true" t="shared" si="104" ref="D651:D652">D652</f>
        <v>500000</v>
      </c>
    </row>
    <row r="652" spans="1:4" s="12" customFormat="1" ht="30.75">
      <c r="A652" s="21" t="s">
        <v>14</v>
      </c>
      <c r="B652" s="18" t="s">
        <v>446</v>
      </c>
      <c r="C652" s="18">
        <v>600</v>
      </c>
      <c r="D652" s="22">
        <f t="shared" si="104"/>
        <v>500000</v>
      </c>
    </row>
    <row r="653" spans="1:4" s="12" customFormat="1" ht="30.75">
      <c r="A653" s="21" t="s">
        <v>16</v>
      </c>
      <c r="B653" s="18" t="s">
        <v>446</v>
      </c>
      <c r="C653" s="18">
        <v>630</v>
      </c>
      <c r="D653" s="22">
        <v>500000</v>
      </c>
    </row>
    <row r="654" spans="1:4" s="12" customFormat="1" ht="62.25">
      <c r="A654" s="54" t="s">
        <v>447</v>
      </c>
      <c r="B654" s="18" t="s">
        <v>448</v>
      </c>
      <c r="C654" s="18"/>
      <c r="D654" s="19">
        <f aca="true" t="shared" si="105" ref="D654:D655">D655</f>
        <v>850000</v>
      </c>
    </row>
    <row r="655" spans="1:4" s="12" customFormat="1" ht="15">
      <c r="A655" s="24" t="s">
        <v>17</v>
      </c>
      <c r="B655" s="18" t="s">
        <v>448</v>
      </c>
      <c r="C655" s="18">
        <v>800</v>
      </c>
      <c r="D655" s="19">
        <f t="shared" si="105"/>
        <v>850000</v>
      </c>
    </row>
    <row r="656" spans="1:4" s="12" customFormat="1" ht="15">
      <c r="A656" s="24" t="s">
        <v>81</v>
      </c>
      <c r="B656" s="18" t="s">
        <v>448</v>
      </c>
      <c r="C656" s="18">
        <v>850</v>
      </c>
      <c r="D656" s="22">
        <v>850000</v>
      </c>
    </row>
    <row r="657" spans="1:4" s="12" customFormat="1" ht="62.25">
      <c r="A657" s="21" t="s">
        <v>449</v>
      </c>
      <c r="B657" s="18" t="s">
        <v>450</v>
      </c>
      <c r="C657" s="18"/>
      <c r="D657" s="19">
        <f aca="true" t="shared" si="106" ref="D657:D658">D658</f>
        <v>984920</v>
      </c>
    </row>
    <row r="658" spans="1:4" s="12" customFormat="1" ht="30.75">
      <c r="A658" s="24" t="s">
        <v>27</v>
      </c>
      <c r="B658" s="18" t="s">
        <v>450</v>
      </c>
      <c r="C658" s="18">
        <v>200</v>
      </c>
      <c r="D658" s="19">
        <f t="shared" si="106"/>
        <v>984920</v>
      </c>
    </row>
    <row r="659" spans="1:4" s="12" customFormat="1" ht="30.75">
      <c r="A659" s="24" t="s">
        <v>28</v>
      </c>
      <c r="B659" s="18" t="s">
        <v>450</v>
      </c>
      <c r="C659" s="18">
        <v>240</v>
      </c>
      <c r="D659" s="22">
        <v>984920</v>
      </c>
    </row>
    <row r="660" spans="1:4" s="12" customFormat="1" ht="30.75">
      <c r="A660" s="55" t="s">
        <v>451</v>
      </c>
      <c r="B660" s="56" t="s">
        <v>452</v>
      </c>
      <c r="C660" s="56"/>
      <c r="D660" s="57">
        <f aca="true" t="shared" si="107" ref="D660:D661">D661</f>
        <v>687758</v>
      </c>
    </row>
    <row r="661" spans="1:4" s="12" customFormat="1" ht="15">
      <c r="A661" s="55" t="s">
        <v>17</v>
      </c>
      <c r="B661" s="56" t="s">
        <v>452</v>
      </c>
      <c r="C661" s="56" t="s">
        <v>80</v>
      </c>
      <c r="D661" s="57">
        <f t="shared" si="107"/>
        <v>687758</v>
      </c>
    </row>
    <row r="662" spans="1:4" s="12" customFormat="1" ht="15">
      <c r="A662" s="55" t="s">
        <v>453</v>
      </c>
      <c r="B662" s="56" t="s">
        <v>452</v>
      </c>
      <c r="C662" s="56" t="s">
        <v>454</v>
      </c>
      <c r="D662" s="58">
        <v>687758</v>
      </c>
    </row>
    <row r="663" spans="1:4" s="12" customFormat="1" ht="46.5">
      <c r="A663" s="21" t="s">
        <v>455</v>
      </c>
      <c r="B663" s="18" t="s">
        <v>456</v>
      </c>
      <c r="C663" s="18"/>
      <c r="D663" s="19">
        <f>D664+D667+D670+D673+D676+D679+D682</f>
        <v>1252009284.35</v>
      </c>
    </row>
    <row r="664" spans="1:5" s="12" customFormat="1" ht="46.5">
      <c r="A664" s="21" t="s">
        <v>457</v>
      </c>
      <c r="B664" s="18" t="s">
        <v>458</v>
      </c>
      <c r="C664" s="18"/>
      <c r="D664" s="19">
        <f aca="true" t="shared" si="108" ref="D664:D665">D665</f>
        <v>127980</v>
      </c>
      <c r="E664" s="20"/>
    </row>
    <row r="665" spans="1:5" s="12" customFormat="1" ht="30.75">
      <c r="A665" s="24" t="s">
        <v>27</v>
      </c>
      <c r="B665" s="18" t="s">
        <v>458</v>
      </c>
      <c r="C665" s="18">
        <v>200</v>
      </c>
      <c r="D665" s="19">
        <f t="shared" si="108"/>
        <v>127980</v>
      </c>
      <c r="E665" s="20"/>
    </row>
    <row r="666" spans="1:5" ht="30.75">
      <c r="A666" s="24" t="s">
        <v>28</v>
      </c>
      <c r="B666" s="18" t="s">
        <v>458</v>
      </c>
      <c r="C666" s="18">
        <v>240</v>
      </c>
      <c r="D666" s="19">
        <v>127980</v>
      </c>
      <c r="E666" s="20"/>
    </row>
    <row r="667" spans="1:5" s="12" customFormat="1" ht="46.5">
      <c r="A667" s="21" t="s">
        <v>459</v>
      </c>
      <c r="B667" s="18" t="s">
        <v>460</v>
      </c>
      <c r="C667" s="26"/>
      <c r="D667" s="19">
        <f aca="true" t="shared" si="109" ref="D667:D668">D668</f>
        <v>63965044</v>
      </c>
      <c r="E667" s="20"/>
    </row>
    <row r="668" spans="1:4" s="12" customFormat="1" ht="30.75">
      <c r="A668" s="21" t="s">
        <v>14</v>
      </c>
      <c r="B668" s="18" t="s">
        <v>460</v>
      </c>
      <c r="C668" s="26" t="s">
        <v>461</v>
      </c>
      <c r="D668" s="19">
        <f t="shared" si="109"/>
        <v>63965044</v>
      </c>
    </row>
    <row r="669" spans="1:4" s="12" customFormat="1" ht="15">
      <c r="A669" s="21" t="s">
        <v>15</v>
      </c>
      <c r="B669" s="18" t="s">
        <v>460</v>
      </c>
      <c r="C669" s="26" t="s">
        <v>462</v>
      </c>
      <c r="D669" s="19">
        <v>63965044</v>
      </c>
    </row>
    <row r="670" spans="1:4" s="12" customFormat="1" ht="46.5">
      <c r="A670" s="21" t="s">
        <v>463</v>
      </c>
      <c r="B670" s="18" t="s">
        <v>464</v>
      </c>
      <c r="C670" s="26"/>
      <c r="D670" s="19">
        <f aca="true" t="shared" si="110" ref="D670:D671">D671</f>
        <v>249774</v>
      </c>
    </row>
    <row r="671" spans="1:4" s="59" customFormat="1" ht="30.75">
      <c r="A671" s="24" t="s">
        <v>268</v>
      </c>
      <c r="B671" s="18" t="s">
        <v>464</v>
      </c>
      <c r="C671" s="26" t="s">
        <v>78</v>
      </c>
      <c r="D671" s="19">
        <f t="shared" si="110"/>
        <v>249774</v>
      </c>
    </row>
    <row r="672" spans="1:4" s="60" customFormat="1" ht="30.75">
      <c r="A672" s="24" t="s">
        <v>28</v>
      </c>
      <c r="B672" s="18" t="s">
        <v>464</v>
      </c>
      <c r="C672" s="26" t="s">
        <v>79</v>
      </c>
      <c r="D672" s="19">
        <v>249774</v>
      </c>
    </row>
    <row r="673" spans="1:4" s="60" customFormat="1" ht="46.5">
      <c r="A673" s="21" t="s">
        <v>465</v>
      </c>
      <c r="B673" s="18" t="s">
        <v>466</v>
      </c>
      <c r="C673" s="18"/>
      <c r="D673" s="22">
        <f aca="true" t="shared" si="111" ref="D673:D674">D674</f>
        <v>1185030</v>
      </c>
    </row>
    <row r="674" spans="1:4" s="60" customFormat="1" ht="30.75">
      <c r="A674" s="24" t="s">
        <v>27</v>
      </c>
      <c r="B674" s="18" t="s">
        <v>466</v>
      </c>
      <c r="C674" s="18">
        <v>200</v>
      </c>
      <c r="D674" s="22">
        <f t="shared" si="111"/>
        <v>1185030</v>
      </c>
    </row>
    <row r="675" spans="1:254" ht="30.75">
      <c r="A675" s="21" t="s">
        <v>28</v>
      </c>
      <c r="B675" s="18" t="s">
        <v>466</v>
      </c>
      <c r="C675" s="18">
        <v>240</v>
      </c>
      <c r="D675" s="22">
        <v>1185030</v>
      </c>
      <c r="IR675" s="29"/>
      <c r="IS675" s="29"/>
      <c r="IT675" s="29"/>
    </row>
    <row r="676" spans="1:254" ht="30.75">
      <c r="A676" s="24" t="s">
        <v>467</v>
      </c>
      <c r="B676" s="18" t="s">
        <v>468</v>
      </c>
      <c r="C676" s="18"/>
      <c r="D676" s="19">
        <f aca="true" t="shared" si="112" ref="D676:D677">D677</f>
        <v>84706.67</v>
      </c>
      <c r="IR676" s="29"/>
      <c r="IS676" s="29"/>
      <c r="IT676" s="29"/>
    </row>
    <row r="677" spans="1:4" ht="30.75">
      <c r="A677" s="24" t="s">
        <v>27</v>
      </c>
      <c r="B677" s="18" t="s">
        <v>468</v>
      </c>
      <c r="C677" s="18">
        <v>200</v>
      </c>
      <c r="D677" s="19">
        <f t="shared" si="112"/>
        <v>84706.67</v>
      </c>
    </row>
    <row r="678" spans="1:4" ht="30.75">
      <c r="A678" s="24" t="s">
        <v>28</v>
      </c>
      <c r="B678" s="18" t="s">
        <v>468</v>
      </c>
      <c r="C678" s="18">
        <v>240</v>
      </c>
      <c r="D678" s="22">
        <f>8470.67+76236</f>
        <v>84706.67</v>
      </c>
    </row>
    <row r="679" spans="1:4" ht="15">
      <c r="A679" s="21" t="s">
        <v>469</v>
      </c>
      <c r="B679" s="18" t="s">
        <v>470</v>
      </c>
      <c r="C679" s="47"/>
      <c r="D679" s="19">
        <f aca="true" t="shared" si="113" ref="D679:D680">D680</f>
        <v>1186385638.57</v>
      </c>
    </row>
    <row r="680" spans="1:4" ht="30.75">
      <c r="A680" s="24" t="s">
        <v>27</v>
      </c>
      <c r="B680" s="18" t="s">
        <v>470</v>
      </c>
      <c r="C680" s="18">
        <v>200</v>
      </c>
      <c r="D680" s="19">
        <f t="shared" si="113"/>
        <v>1186385638.57</v>
      </c>
    </row>
    <row r="681" spans="1:4" ht="30.75">
      <c r="A681" s="24" t="s">
        <v>28</v>
      </c>
      <c r="B681" s="18" t="s">
        <v>470</v>
      </c>
      <c r="C681" s="18">
        <v>240</v>
      </c>
      <c r="D681" s="22">
        <f>118638.57+1186267000</f>
        <v>1186385638.57</v>
      </c>
    </row>
    <row r="682" spans="1:4" ht="108.75">
      <c r="A682" s="21" t="s">
        <v>471</v>
      </c>
      <c r="B682" s="18" t="s">
        <v>472</v>
      </c>
      <c r="C682" s="47"/>
      <c r="D682" s="19">
        <f aca="true" t="shared" si="114" ref="D682:D683">D683</f>
        <v>11111.11</v>
      </c>
    </row>
    <row r="683" spans="1:4" ht="30.75">
      <c r="A683" s="21" t="s">
        <v>115</v>
      </c>
      <c r="B683" s="18" t="s">
        <v>472</v>
      </c>
      <c r="C683" s="47">
        <v>400</v>
      </c>
      <c r="D683" s="19">
        <f t="shared" si="114"/>
        <v>11111.11</v>
      </c>
    </row>
    <row r="684" spans="1:254" ht="15">
      <c r="A684" s="21" t="s">
        <v>116</v>
      </c>
      <c r="B684" s="18" t="s">
        <v>472</v>
      </c>
      <c r="C684" s="47">
        <v>410</v>
      </c>
      <c r="D684" s="22">
        <f>1111.11+10000</f>
        <v>11111.11</v>
      </c>
      <c r="IR684" s="29"/>
      <c r="IS684" s="29"/>
      <c r="IT684" s="29"/>
    </row>
    <row r="685" spans="1:5" s="3" customFormat="1" ht="46.5">
      <c r="A685" s="24" t="s">
        <v>473</v>
      </c>
      <c r="B685" s="18" t="s">
        <v>474</v>
      </c>
      <c r="C685" s="18"/>
      <c r="D685" s="19">
        <f aca="true" t="shared" si="115" ref="D685:D687">D686</f>
        <v>11850160.49</v>
      </c>
      <c r="E685" s="20"/>
    </row>
    <row r="686" spans="1:5" s="3" customFormat="1" ht="46.5">
      <c r="A686" s="24" t="s">
        <v>475</v>
      </c>
      <c r="B686" s="18" t="s">
        <v>476</v>
      </c>
      <c r="C686" s="18"/>
      <c r="D686" s="19">
        <f t="shared" si="115"/>
        <v>11850160.49</v>
      </c>
      <c r="E686" s="20"/>
    </row>
    <row r="687" spans="1:5" s="3" customFormat="1" ht="15">
      <c r="A687" s="24" t="s">
        <v>477</v>
      </c>
      <c r="B687" s="18" t="s">
        <v>476</v>
      </c>
      <c r="C687" s="18">
        <v>500</v>
      </c>
      <c r="D687" s="19">
        <f t="shared" si="115"/>
        <v>11850160.49</v>
      </c>
      <c r="E687" s="20"/>
    </row>
    <row r="688" spans="1:5" s="3" customFormat="1" ht="15">
      <c r="A688" s="24" t="s">
        <v>478</v>
      </c>
      <c r="B688" s="18" t="s">
        <v>476</v>
      </c>
      <c r="C688" s="18">
        <v>540</v>
      </c>
      <c r="D688" s="19">
        <v>11850160.49</v>
      </c>
      <c r="E688" s="20"/>
    </row>
    <row r="689" spans="1:5" s="3" customFormat="1" ht="15">
      <c r="A689" s="21" t="s">
        <v>479</v>
      </c>
      <c r="B689" s="18" t="s">
        <v>480</v>
      </c>
      <c r="C689" s="18"/>
      <c r="D689" s="19">
        <f>D690+D696+D701+D704+D707+D712+D693</f>
        <v>39345000</v>
      </c>
      <c r="E689" s="20"/>
    </row>
    <row r="690" spans="1:254" ht="46.5">
      <c r="A690" s="21" t="s">
        <v>481</v>
      </c>
      <c r="B690" s="18" t="s">
        <v>482</v>
      </c>
      <c r="C690" s="26"/>
      <c r="D690" s="19">
        <f aca="true" t="shared" si="116" ref="D690:D691">D691</f>
        <v>6300000</v>
      </c>
      <c r="IR690" s="29"/>
      <c r="IS690" s="29"/>
      <c r="IT690" s="29"/>
    </row>
    <row r="691" spans="1:254" ht="30.75">
      <c r="A691" s="21" t="s">
        <v>14</v>
      </c>
      <c r="B691" s="18" t="s">
        <v>482</v>
      </c>
      <c r="C691" s="18">
        <v>600</v>
      </c>
      <c r="D691" s="19">
        <f t="shared" si="116"/>
        <v>6300000</v>
      </c>
      <c r="IR691" s="29"/>
      <c r="IS691" s="29"/>
      <c r="IT691" s="29"/>
    </row>
    <row r="692" spans="1:4" ht="15">
      <c r="A692" s="21" t="s">
        <v>15</v>
      </c>
      <c r="B692" s="18" t="s">
        <v>482</v>
      </c>
      <c r="C692" s="18">
        <v>610</v>
      </c>
      <c r="D692" s="19">
        <v>6300000</v>
      </c>
    </row>
    <row r="693" spans="1:5" s="3" customFormat="1" ht="78">
      <c r="A693" s="21" t="s">
        <v>483</v>
      </c>
      <c r="B693" s="18" t="s">
        <v>484</v>
      </c>
      <c r="C693" s="26"/>
      <c r="D693" s="19">
        <f aca="true" t="shared" si="117" ref="D693:D694">D694</f>
        <v>27000000</v>
      </c>
      <c r="E693" s="20"/>
    </row>
    <row r="694" spans="1:5" s="3" customFormat="1" ht="30.75">
      <c r="A694" s="21" t="s">
        <v>14</v>
      </c>
      <c r="B694" s="18" t="s">
        <v>484</v>
      </c>
      <c r="C694" s="26" t="s">
        <v>461</v>
      </c>
      <c r="D694" s="19">
        <f t="shared" si="117"/>
        <v>27000000</v>
      </c>
      <c r="E694" s="20"/>
    </row>
    <row r="695" spans="1:254" ht="15">
      <c r="A695" s="21" t="s">
        <v>15</v>
      </c>
      <c r="B695" s="18" t="s">
        <v>484</v>
      </c>
      <c r="C695" s="26" t="s">
        <v>462</v>
      </c>
      <c r="D695" s="19">
        <v>27000000</v>
      </c>
      <c r="IR695" s="29"/>
      <c r="IS695" s="29"/>
      <c r="IT695" s="29"/>
    </row>
    <row r="696" spans="1:254" ht="46.5">
      <c r="A696" s="24" t="s">
        <v>485</v>
      </c>
      <c r="B696" s="18" t="s">
        <v>486</v>
      </c>
      <c r="C696" s="26"/>
      <c r="D696" s="22">
        <f>D697+D699</f>
        <v>3000000</v>
      </c>
      <c r="IR696" s="29"/>
      <c r="IS696" s="29"/>
      <c r="IT696" s="29"/>
    </row>
    <row r="697" spans="1:254" ht="30.75">
      <c r="A697" s="24" t="s">
        <v>27</v>
      </c>
      <c r="B697" s="18" t="s">
        <v>486</v>
      </c>
      <c r="C697" s="26" t="s">
        <v>78</v>
      </c>
      <c r="D697" s="22">
        <f>D698</f>
        <v>29703</v>
      </c>
      <c r="IR697" s="29"/>
      <c r="IS697" s="29"/>
      <c r="IT697" s="29"/>
    </row>
    <row r="698" spans="1:254" ht="30.75">
      <c r="A698" s="24" t="s">
        <v>28</v>
      </c>
      <c r="B698" s="18" t="s">
        <v>486</v>
      </c>
      <c r="C698" s="26" t="s">
        <v>79</v>
      </c>
      <c r="D698" s="22">
        <v>29703</v>
      </c>
      <c r="IR698" s="29"/>
      <c r="IS698" s="29"/>
      <c r="IT698" s="29"/>
    </row>
    <row r="699" spans="1:254" ht="15">
      <c r="A699" s="21" t="s">
        <v>29</v>
      </c>
      <c r="B699" s="18" t="s">
        <v>486</v>
      </c>
      <c r="C699" s="18">
        <v>300</v>
      </c>
      <c r="D699" s="22">
        <f>D700</f>
        <v>2970297</v>
      </c>
      <c r="IR699" s="29"/>
      <c r="IS699" s="29"/>
      <c r="IT699" s="29"/>
    </row>
    <row r="700" spans="1:4" s="3" customFormat="1" ht="27.75">
      <c r="A700" s="24" t="s">
        <v>30</v>
      </c>
      <c r="B700" s="18" t="s">
        <v>486</v>
      </c>
      <c r="C700" s="18">
        <v>320</v>
      </c>
      <c r="D700" s="22">
        <v>2970297</v>
      </c>
    </row>
    <row r="701" spans="1:4" s="3" customFormat="1" ht="30.75">
      <c r="A701" s="21" t="s">
        <v>487</v>
      </c>
      <c r="B701" s="18" t="s">
        <v>488</v>
      </c>
      <c r="C701" s="18"/>
      <c r="D701" s="19">
        <f aca="true" t="shared" si="118" ref="D701:D702">D702</f>
        <v>400000</v>
      </c>
    </row>
    <row r="702" spans="1:4" s="3" customFormat="1" ht="30.75">
      <c r="A702" s="24" t="s">
        <v>27</v>
      </c>
      <c r="B702" s="18" t="s">
        <v>488</v>
      </c>
      <c r="C702" s="18">
        <v>200</v>
      </c>
      <c r="D702" s="19">
        <f t="shared" si="118"/>
        <v>400000</v>
      </c>
    </row>
    <row r="703" spans="1:254" ht="30.75">
      <c r="A703" s="24" t="s">
        <v>28</v>
      </c>
      <c r="B703" s="18" t="s">
        <v>488</v>
      </c>
      <c r="C703" s="18">
        <v>240</v>
      </c>
      <c r="D703" s="19">
        <v>400000</v>
      </c>
      <c r="IR703" s="29"/>
      <c r="IS703" s="29"/>
      <c r="IT703" s="29"/>
    </row>
    <row r="704" spans="1:254" ht="15">
      <c r="A704" s="21" t="s">
        <v>489</v>
      </c>
      <c r="B704" s="18" t="s">
        <v>490</v>
      </c>
      <c r="C704" s="18"/>
      <c r="D704" s="19">
        <f aca="true" t="shared" si="119" ref="D704:D705">D705</f>
        <v>2500000</v>
      </c>
      <c r="IR704" s="29"/>
      <c r="IS704" s="29"/>
      <c r="IT704" s="29"/>
    </row>
    <row r="705" spans="1:4" ht="15">
      <c r="A705" s="24" t="s">
        <v>17</v>
      </c>
      <c r="B705" s="18" t="s">
        <v>490</v>
      </c>
      <c r="C705" s="18">
        <v>800</v>
      </c>
      <c r="D705" s="19">
        <f t="shared" si="119"/>
        <v>2500000</v>
      </c>
    </row>
    <row r="706" spans="1:4" ht="15">
      <c r="A706" s="21" t="s">
        <v>489</v>
      </c>
      <c r="B706" s="18" t="s">
        <v>490</v>
      </c>
      <c r="C706" s="18">
        <v>830</v>
      </c>
      <c r="D706" s="19">
        <v>2500000</v>
      </c>
    </row>
    <row r="707" spans="1:4" ht="78">
      <c r="A707" s="21" t="s">
        <v>491</v>
      </c>
      <c r="B707" s="18" t="s">
        <v>492</v>
      </c>
      <c r="C707" s="18"/>
      <c r="D707" s="19">
        <f>D708+D710</f>
        <v>100000</v>
      </c>
    </row>
    <row r="708" spans="1:4" ht="30.75">
      <c r="A708" s="24" t="s">
        <v>27</v>
      </c>
      <c r="B708" s="18" t="s">
        <v>492</v>
      </c>
      <c r="C708" s="18">
        <v>200</v>
      </c>
      <c r="D708" s="19">
        <f>D709</f>
        <v>991</v>
      </c>
    </row>
    <row r="709" spans="1:4" ht="30.75">
      <c r="A709" s="24" t="s">
        <v>28</v>
      </c>
      <c r="B709" s="18" t="s">
        <v>492</v>
      </c>
      <c r="C709" s="18">
        <v>240</v>
      </c>
      <c r="D709" s="19">
        <v>991</v>
      </c>
    </row>
    <row r="710" spans="1:4" ht="15">
      <c r="A710" s="24" t="s">
        <v>29</v>
      </c>
      <c r="B710" s="18" t="s">
        <v>492</v>
      </c>
      <c r="C710" s="18">
        <v>300</v>
      </c>
      <c r="D710" s="19">
        <f>D711</f>
        <v>99009</v>
      </c>
    </row>
    <row r="711" spans="1:4" ht="30.75">
      <c r="A711" s="24" t="s">
        <v>30</v>
      </c>
      <c r="B711" s="18" t="s">
        <v>492</v>
      </c>
      <c r="C711" s="18">
        <v>320</v>
      </c>
      <c r="D711" s="19">
        <v>99009</v>
      </c>
    </row>
    <row r="712" spans="1:4" ht="46.5">
      <c r="A712" s="21" t="s">
        <v>493</v>
      </c>
      <c r="B712" s="18" t="s">
        <v>494</v>
      </c>
      <c r="C712" s="18"/>
      <c r="D712" s="19">
        <f aca="true" t="shared" si="120" ref="D712:D713">D713</f>
        <v>45000</v>
      </c>
    </row>
    <row r="713" spans="1:4" ht="30.75">
      <c r="A713" s="24" t="s">
        <v>27</v>
      </c>
      <c r="B713" s="18" t="s">
        <v>494</v>
      </c>
      <c r="C713" s="18">
        <v>200</v>
      </c>
      <c r="D713" s="19">
        <f t="shared" si="120"/>
        <v>45000</v>
      </c>
    </row>
    <row r="714" spans="1:4" ht="30.75">
      <c r="A714" s="24" t="s">
        <v>28</v>
      </c>
      <c r="B714" s="18" t="s">
        <v>494</v>
      </c>
      <c r="C714" s="18">
        <v>240</v>
      </c>
      <c r="D714" s="19">
        <v>45000</v>
      </c>
    </row>
    <row r="715" spans="1:4" ht="15.75">
      <c r="A715" s="61" t="s">
        <v>495</v>
      </c>
      <c r="B715" s="62"/>
      <c r="C715" s="63"/>
      <c r="D715" s="64">
        <f>D8+D111+D186+D193+D216+D361+D391+D407+D420+D458+D474+D502+D526+D555+D559+D575</f>
        <v>6618845856.300002</v>
      </c>
    </row>
  </sheetData>
  <sheetProtection selectLockedCells="1" selectUnlockedCells="1"/>
  <mergeCells count="3">
    <mergeCell ref="B1:D1"/>
    <mergeCell ref="B2:D2"/>
    <mergeCell ref="A4:D4"/>
  </mergeCells>
  <printOptions/>
  <pageMargins left="0.8" right="0.4" top="0.5256944444444445" bottom="0.5798611111111112" header="0.5118055555555555" footer="0.3770833333333333"/>
  <pageSetup firstPageNumber="67" useFirstPageNumber="1" fitToHeight="0" fitToWidth="1"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2021-11-15T07:31:40Z</cp:lastPrinted>
  <dcterms:modified xsi:type="dcterms:W3CDTF">2021-11-15T07:34:28Z</dcterms:modified>
  <cp:category/>
  <cp:version/>
  <cp:contentType/>
  <cp:contentStatus/>
  <cp:revision>2</cp:revision>
</cp:coreProperties>
</file>